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filterPrivacy="1" defaultThemeVersion="124226"/>
  <xr:revisionPtr revIDLastSave="0" documentId="13_ncr:1_{A0F857EB-5EDB-42DD-A886-8FBCBCF742CA}" xr6:coauthVersionLast="45" xr6:coauthVersionMax="45" xr10:uidLastSave="{00000000-0000-0000-0000-000000000000}"/>
  <bookViews>
    <workbookView xWindow="-120" yWindow="-120" windowWidth="29040" windowHeight="15840" activeTab="1" xr2:uid="{00000000-000D-0000-FFFF-FFFF00000000}"/>
  </bookViews>
  <sheets>
    <sheet name="Лист1" sheetId="1" r:id="rId1"/>
    <sheet name="Лист2" sheetId="2"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80" i="1" l="1"/>
  <c r="E82" i="1"/>
  <c r="E74" i="1"/>
  <c r="E73" i="1"/>
  <c r="E78" i="1" l="1"/>
  <c r="F14" i="1" l="1"/>
  <c r="E75" i="1" l="1"/>
  <c r="E71" i="1"/>
  <c r="E72" i="1"/>
  <c r="E14" i="1"/>
  <c r="F82" i="1"/>
  <c r="F39" i="1"/>
  <c r="F34" i="1"/>
  <c r="G75" i="1" l="1"/>
  <c r="G54" i="1"/>
  <c r="G21" i="1"/>
  <c r="F73" i="1" l="1"/>
  <c r="F37" i="1" l="1"/>
  <c r="E37" i="1" l="1"/>
  <c r="E39" i="1"/>
  <c r="G72" i="1" l="1"/>
  <c r="E81" i="1" l="1"/>
  <c r="G82" i="1" l="1"/>
  <c r="G73" i="1" l="1"/>
  <c r="L9" i="1" l="1"/>
  <c r="K9" i="1"/>
  <c r="L73" i="1"/>
  <c r="K73" i="1"/>
  <c r="K67" i="1" s="1"/>
  <c r="L32" i="1"/>
  <c r="K32" i="1"/>
  <c r="L49" i="1"/>
  <c r="K49" i="1"/>
  <c r="L67" i="1"/>
  <c r="L76" i="1"/>
  <c r="L82" i="1"/>
  <c r="K82" i="1"/>
  <c r="K76" i="1" s="1"/>
  <c r="K31" i="1" l="1"/>
  <c r="L31" i="1"/>
  <c r="G76" i="1" l="1"/>
  <c r="G67" i="1" s="1"/>
  <c r="E34" i="1" l="1"/>
  <c r="G9" i="1" l="1"/>
  <c r="F9" i="1" l="1"/>
  <c r="E70" i="1" l="1"/>
  <c r="E69" i="1"/>
  <c r="E50" i="1"/>
  <c r="E76" i="1" l="1"/>
  <c r="G24" i="2" l="1"/>
  <c r="F24" i="2"/>
  <c r="G19" i="2"/>
  <c r="F19" i="2"/>
  <c r="G14" i="2"/>
  <c r="F14" i="2"/>
  <c r="G5" i="2"/>
  <c r="F5" i="2"/>
  <c r="E32" i="1" l="1"/>
  <c r="F32" i="1" l="1"/>
  <c r="G49" i="1" l="1"/>
  <c r="G31" i="1" l="1"/>
  <c r="F76" i="1"/>
  <c r="F67" i="1" s="1"/>
  <c r="E67" i="1" l="1"/>
  <c r="E49" i="1"/>
  <c r="F31" i="1"/>
  <c r="E9" i="1"/>
  <c r="E31" i="1" l="1"/>
  <c r="E24" i="2"/>
  <c r="E19" i="2" s="1"/>
  <c r="E14" i="2" l="1"/>
  <c r="E5" i="2" l="1"/>
</calcChain>
</file>

<file path=xl/sharedStrings.xml><?xml version="1.0" encoding="utf-8"?>
<sst xmlns="http://schemas.openxmlformats.org/spreadsheetml/2006/main" count="226" uniqueCount="148">
  <si>
    <t>Наименование показателя</t>
  </si>
  <si>
    <t>Код строки</t>
  </si>
  <si>
    <t>Код по бюджетной классификации Российской Федерации &lt;3&gt;</t>
  </si>
  <si>
    <t>Аналитический код &lt;4&gt;</t>
  </si>
  <si>
    <t>Сумма, руб. (с точностью до двух знаков после запятой - 0,00)</t>
  </si>
  <si>
    <t>Субсидии на финансовое обеспечение выполнения муниципального задания (местный бюджет)</t>
  </si>
  <si>
    <t>Субсидии на финансовое обеспечение выполнения муниципального задания (областной бюджет</t>
  </si>
  <si>
    <t>Субсидии, предоставляемые в соответствии с абзацем вторым пункта 1 статьи 78.1 Бюджетного кодекса РФ (местный бюджет)</t>
  </si>
  <si>
    <t>Субсидии, предоставляемые в соответствии с абзацем вторым пункта 1 статьи 78.1 Бюджетного кодекса РФ (областной бюджет)</t>
  </si>
  <si>
    <t>Субсидии на осуществление капитальных вложений</t>
  </si>
  <si>
    <t>Поступления  от оказания услуг (выполнения работ) на платной основе и от иной приносящей доход деятельности</t>
  </si>
  <si>
    <t>Остаток средств на начало текущего финансового года &lt;5&gt;</t>
  </si>
  <si>
    <t>x</t>
  </si>
  <si>
    <t>Остаток средств на конец текущего финансового года &lt;5&gt;</t>
  </si>
  <si>
    <t>Доходы, всего:</t>
  </si>
  <si>
    <t>в том числе:</t>
  </si>
  <si>
    <t>доходы от собственности, всего</t>
  </si>
  <si>
    <t>Доходы от оказания услуг, работ, компенсации затрат учреждений, всего</t>
  </si>
  <si>
    <t>субсидии на финансовое обеспечение выполнения муниципального задания</t>
  </si>
  <si>
    <t>доходы от штрафов, пеней, иных сумм принудительного изъятия, всего</t>
  </si>
  <si>
    <t>безвозмездные денежные поступления, всего</t>
  </si>
  <si>
    <t>прочие доходы, всего</t>
  </si>
  <si>
    <t>целевые субсидии</t>
  </si>
  <si>
    <t>субсидии на осуществление капитальных вложений</t>
  </si>
  <si>
    <t>доходы от операций с активами, всего</t>
  </si>
  <si>
    <t>прочие поступления, всего &lt;6&gt;</t>
  </si>
  <si>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</si>
  <si>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</si>
  <si>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</si>
  <si>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</si>
  <si>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</si>
  <si>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</si>
  <si>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</si>
  <si>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</si>
  <si>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</si>
  <si>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</si>
  <si>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и иные выплаты населению, всего</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</si>
  <si>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</si>
  <si>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</si>
  <si>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</si>
  <si>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</si>
  <si>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</si>
  <si>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</si>
  <si>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</si>
  <si>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гранты, предоставляемые бюджетным учреждениям</t>
  </si>
  <si>
    <t xml:space="preserve">гранты, предоставляемые автономным учреждениям </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</si>
  <si>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</si>
  <si>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</si>
  <si>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</si>
  <si>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t>
  </si>
  <si>
    <t>расходы на закупку товаров, работ, услуг, всего &lt;7&gt;</t>
  </si>
  <si>
    <t>закупку научно-исследовательских и опытно-конструкторских работ</t>
  </si>
  <si>
    <t>закупку товаров, работ, услуг в целях капитального ремонта муниципального имущества</t>
  </si>
  <si>
    <t>прочую закупку товаров, работ и услуг, всего</t>
  </si>
  <si>
    <t>Услуги связи</t>
  </si>
  <si>
    <t>Коммунальные расходы и так далее...</t>
  </si>
  <si>
    <t>Работы, услуги по содержанию имущества</t>
  </si>
  <si>
    <t>Прочие работы, услуги</t>
  </si>
  <si>
    <t>Увеличение стоимости основных средств</t>
  </si>
  <si>
    <t>Увеличение стоимости материальных запасов, из них:</t>
  </si>
  <si>
    <t>Медикаменты</t>
  </si>
  <si>
    <t>Увеличение стоимости продуктов питания</t>
  </si>
  <si>
    <t>ГСМ</t>
  </si>
  <si>
    <t>Строительные материалы</t>
  </si>
  <si>
    <t>Материальные запасы</t>
  </si>
  <si>
    <t>капитальные вложения в объекты муниципальной собственности, всего</t>
  </si>
  <si>
    <t>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</si>
  <si>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</si>
  <si>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t>Выплаты, уменьшающие доход, всего &lt;8&gt;</t>
  </si>
  <si>
    <t>налог на прибыль &lt;8&gt;</t>
  </si>
  <si>
    <t>налог на добавленную стоимость &lt;8&gt;</t>
  </si>
  <si>
    <t>прочие налоги, уменьшающие доход &lt;8&gt;</t>
  </si>
  <si>
    <t>Прочие выплаты, всего &lt;9&gt;</t>
  </si>
  <si>
    <t>возврат в бюджет средств субсидии</t>
  </si>
  <si>
    <t>247</t>
  </si>
  <si>
    <t>223</t>
  </si>
  <si>
    <t xml:space="preserve">&lt;1&gt; В случае утверждения Решения о бюджете на текущий финансовый год и плановый период.
&lt;2&gt; Указывается дата утверждения Плана.
&lt;3&gt; В графе 3 отражаются:
по строкам 1100 - 1900 - коды аналитической группы подвида доходов бюджетов классификации доходов бюджетов;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2000 - 2652 -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
&lt;4&gt;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года N 209н, и (или) коды иных аналитических показателей.
&lt;5&gt; По строкам 0001 и 0002 указываются планируемые суммы остатков средств на начало и на конец планируемого года, если указанные показатели по решению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
&lt;6&gt;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&lt;7&gt;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
&lt;8&gt; Показатель отражается со знаком "минус".
&lt;9&gt;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t>
  </si>
  <si>
    <t>Раздел 1. Поступления и выплаты</t>
  </si>
  <si>
    <t>N п. п.</t>
  </si>
  <si>
    <t>Коды строк</t>
  </si>
  <si>
    <t>Год начала закупки</t>
  </si>
  <si>
    <t>Сумма</t>
  </si>
  <si>
    <t>за пределами планового периода</t>
  </si>
  <si>
    <t>Выплаты на закупку товаров, работ, услуг всего &lt;11&gt;</t>
  </si>
  <si>
    <t>по контрактам (договорам), заключенным до начала текущего финансового года без применения норм Федерального закона от 5 апреля 2013 года N 44-ФЗ "О контрактной системе в сфере закупок товаров, работ, услуг для обеспечения государственных и муниципальных нужд" и Федерального закона от 18 июля 2011 года N 223-ФЗ "О закупках товаров, работ, услуг отдельными видами юридических лиц" &lt;12&gt;</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</si>
  <si>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 &lt;12&gt;</t>
  </si>
  <si>
    <t>по контрактам (договорам), заключенным до начала текущего финансового года с учетом требований Федерального закона N 44-ФЗ и Федерального закона N 223-ФЗ &lt;13&gt;</t>
  </si>
  <si>
    <t>в том числе</t>
  </si>
  <si>
    <t>в соответствии с Федеральным законом № 44-ФЗ</t>
  </si>
  <si>
    <t>из них &lt;10&gt;</t>
  </si>
  <si>
    <t>26310.1</t>
  </si>
  <si>
    <t>в соответствии с Федеральным законом № 223-ФЗ</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</si>
  <si>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 &lt;13&gt;</t>
  </si>
  <si>
    <t>за счет субсидий, предоставляемых на финансовое обеспечение выполнения муниципального задания</t>
  </si>
  <si>
    <t>1.4.1.1</t>
  </si>
  <si>
    <t>в соответствии с Федеральным законом N 44-ФЗ</t>
  </si>
  <si>
    <t>в соответствии с Федеральным законом N 223-ФЗ &lt;14&gt;</t>
  </si>
  <si>
    <t>за счет субсидий, предоставляемых в соответствии с абзацем вторым пункта 1 статьи 78.1 Бюджетного кодекса Российской Федерации</t>
  </si>
  <si>
    <t>1.4.2.1</t>
  </si>
  <si>
    <t>26421.1</t>
  </si>
  <si>
    <t>1.4.2.2</t>
  </si>
  <si>
    <t>за счет субсидий, предоставляемых на осуществление капитальных вложений &lt;15&gt;</t>
  </si>
  <si>
    <t>2430.1</t>
  </si>
  <si>
    <t>за счет прочих источников финансового обеспечения</t>
  </si>
  <si>
    <t>1.4.4.1</t>
  </si>
  <si>
    <t>26441.1</t>
  </si>
  <si>
    <t>1.4.4.2</t>
  </si>
  <si>
    <t>в соответствии с Федеральным законом N 223-ФЗ</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</si>
  <si>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</si>
  <si>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 &lt;16&gt;</t>
  </si>
  <si>
    <t>1.2</t>
  </si>
  <si>
    <t>1.1</t>
  </si>
  <si>
    <t>1.3</t>
  </si>
  <si>
    <t>1.3.1</t>
  </si>
  <si>
    <t>1.3.2</t>
  </si>
  <si>
    <t>1.4.1</t>
  </si>
  <si>
    <t>1.4</t>
  </si>
  <si>
    <t>1.4.2</t>
  </si>
  <si>
    <t>1.4.3</t>
  </si>
  <si>
    <t>1.4.4</t>
  </si>
  <si>
    <t xml:space="preserve">Раздел 2. Сведения по выплатам
на закупки товаров, работ, услуг &lt;10&gt;
</t>
  </si>
  <si>
    <t>343</t>
  </si>
  <si>
    <t>346</t>
  </si>
  <si>
    <t>349</t>
  </si>
  <si>
    <t>Дипломы, медали, бланки строгой отчетности</t>
  </si>
  <si>
    <t>Иные выплаты</t>
  </si>
  <si>
    <t>350</t>
  </si>
  <si>
    <t>296</t>
  </si>
  <si>
    <t>2110</t>
  </si>
  <si>
    <t>111</t>
  </si>
  <si>
    <t>211 МРОТ</t>
  </si>
  <si>
    <t>2140</t>
  </si>
  <si>
    <t>119</t>
  </si>
  <si>
    <t>213 МРОТ</t>
  </si>
  <si>
    <t>МРОТ</t>
  </si>
  <si>
    <t>1210</t>
  </si>
  <si>
    <t>130</t>
  </si>
  <si>
    <t>112</t>
  </si>
  <si>
    <t>226</t>
  </si>
  <si>
    <t>244</t>
  </si>
  <si>
    <t>347</t>
  </si>
  <si>
    <t>на 2025г. первый год планового периода</t>
  </si>
  <si>
    <t>на 2026 г. второй год планового периода</t>
  </si>
  <si>
    <t>на 2024 г. текущий финансовый год</t>
  </si>
  <si>
    <t>на 2024 г. (текущий финансовый год)</t>
  </si>
  <si>
    <t>на 2025 г. (первый год планового периода)</t>
  </si>
  <si>
    <t>на 2026 г. (второй год планового периода)</t>
  </si>
  <si>
    <t xml:space="preserve">Руководитель муниципального учреждения
(уполномоченное лицо)     заведущий _________      А.А.Коренькова
                                                        (должность)   (подпись)  (расшифровка)
Исполнитель           вед.бухгалтер _________ Е.В. Лутошечкина
                                              (должность)     (подпись) (расшифровка)
"21" ноября  2024 г.
&lt;10&gt;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
&lt;10.1&gt;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года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целнвой статьи (8-17 разряды кода классификации расходов бюджетов, при этом в рамках реализации регионального проекта в 8 – 10 разрядах могут указываться нули).»
&lt;11&gt;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
&lt;12&gt; Указывается сумма договоров (контрактов)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
&lt;13&gt; Указывается сумма закупок товаров, работ, услуг, осуществляемых в соответствии с Федеральным законом N 44-ФЗ и Федеральным законом N 223-ФЗ.
&lt;14&gt; Муниципальными бюджетными учреждениями - показатель не формируется.
&lt;15&gt; Указывается сумма закупок товаров, работ, услуг, осуществляемых в соответствии с Федеральным законом N 44-ФЗ.
&lt;16&gt;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</si>
</sst>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rgb="FF000000"/>
      <name val="Times New Roman"/>
      <family val="1"/>
      <charset val="204"/>
    </font>
    <font>
      <sz val="8"/>
      <color rgb="FF000000"/>
      <name val="Times New Roman"/>
      <family val="1"/>
      <charset val="204"/>
    </font>
    <font>
      <b/>
      <sz val="10"/>
      <color rgb="FF000000"/>
      <name val="Times New Roman"/>
      <family val="1"/>
      <charset val="204"/>
    </font>
    <font>
      <u/>
      <sz val="11"/>
      <color theme="10"/>
      <name val="Calibri"/>
      <family val="2"/>
      <scheme val="minor"/>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62">
    <xf numFmtId="0" fontId="0" fillId="0" borderId="0" xfId="0"/>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4" fontId="1" fillId="0" borderId="0" xfId="0" applyNumberFormat="1" applyFont="1" applyAlignment="1">
      <alignment horizontal="justify" vertical="center"/>
    </xf>
    <xf numFmtId="4" fontId="0" fillId="0" borderId="0" xfId="0" applyNumberFormat="1"/>
    <xf numFmtId="4" fontId="2" fillId="0" borderId="7"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4" fillId="0" borderId="4" xfId="1" applyNumberFormat="1" applyBorder="1" applyAlignment="1">
      <alignment vertical="center" wrapText="1"/>
    </xf>
    <xf numFmtId="4" fontId="1" fillId="0" borderId="4" xfId="0" applyNumberFormat="1" applyFont="1" applyBorder="1" applyAlignment="1">
      <alignment vertical="center" wrapText="1"/>
    </xf>
    <xf numFmtId="4" fontId="3" fillId="0" borderId="7" xfId="0" applyNumberFormat="1" applyFont="1" applyBorder="1" applyAlignment="1">
      <alignment horizontal="center" vertical="center" wrapText="1"/>
    </xf>
    <xf numFmtId="4" fontId="1" fillId="0" borderId="3" xfId="0" applyNumberFormat="1" applyFont="1" applyBorder="1" applyAlignment="1">
      <alignment vertical="center" wrapText="1"/>
    </xf>
    <xf numFmtId="49" fontId="1" fillId="0" borderId="4"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0" fontId="4" fillId="0" borderId="7" xfId="1" applyBorder="1" applyAlignment="1">
      <alignment vertical="center" wrapText="1"/>
    </xf>
    <xf numFmtId="0" fontId="1" fillId="0" borderId="6" xfId="0" applyFont="1" applyBorder="1" applyAlignment="1">
      <alignment vertical="center" wrapText="1"/>
    </xf>
    <xf numFmtId="49" fontId="1" fillId="0" borderId="1" xfId="0" applyNumberFormat="1" applyFont="1" applyBorder="1" applyAlignment="1">
      <alignment horizontal="center" vertical="center" wrapText="1"/>
    </xf>
    <xf numFmtId="0" fontId="0" fillId="0" borderId="0" xfId="0" applyAlignment="1">
      <alignment horizontal="center"/>
    </xf>
    <xf numFmtId="4" fontId="1" fillId="0" borderId="6"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1" fillId="0" borderId="7"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 fillId="0" borderId="3" xfId="0" applyNumberFormat="1" applyFont="1" applyBorder="1" applyAlignment="1">
      <alignment horizontal="left" vertical="center" wrapText="1"/>
    </xf>
    <xf numFmtId="4" fontId="1" fillId="0" borderId="4" xfId="0" applyNumberFormat="1" applyFont="1" applyBorder="1" applyAlignment="1">
      <alignment horizontal="left" vertical="center" wrapText="1"/>
    </xf>
    <xf numFmtId="4" fontId="1" fillId="0" borderId="2" xfId="0" applyNumberFormat="1" applyFont="1" applyBorder="1" applyAlignment="1">
      <alignment horizontal="left" vertical="center" wrapText="1"/>
    </xf>
    <xf numFmtId="4" fontId="1" fillId="0" borderId="11" xfId="0" applyNumberFormat="1" applyFont="1" applyBorder="1" applyAlignment="1">
      <alignment horizontal="left" vertical="center" wrapText="1"/>
    </xf>
    <xf numFmtId="4" fontId="0" fillId="0" borderId="0" xfId="0" applyNumberFormat="1" applyAlignment="1">
      <alignment wrapText="1"/>
    </xf>
    <xf numFmtId="0" fontId="0" fillId="0" borderId="0" xfId="0" applyAlignment="1">
      <alignment wrapText="1"/>
    </xf>
    <xf numFmtId="4" fontId="0" fillId="0" borderId="0" xfId="0" applyNumberFormat="1" applyAlignment="1">
      <alignment horizontal="center"/>
    </xf>
    <xf numFmtId="0" fontId="0" fillId="0" borderId="0" xfId="0" applyAlignment="1">
      <alignment horizontal="center"/>
    </xf>
    <xf numFmtId="4" fontId="1" fillId="0" borderId="2" xfId="0" applyNumberFormat="1" applyFont="1" applyBorder="1" applyAlignment="1">
      <alignment vertical="center" wrapText="1"/>
    </xf>
    <xf numFmtId="0" fontId="0" fillId="0" borderId="4" xfId="0" applyBorder="1" applyAlignment="1">
      <alignment vertical="center" wrapText="1"/>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4" fillId="0" borderId="2" xfId="1" applyNumberFormat="1" applyBorder="1" applyAlignment="1">
      <alignment horizontal="center" vertical="center" wrapText="1"/>
    </xf>
    <xf numFmtId="4" fontId="4" fillId="0" borderId="3" xfId="1" applyNumberFormat="1" applyBorder="1" applyAlignment="1">
      <alignment horizontal="center" vertical="center" wrapText="1"/>
    </xf>
    <xf numFmtId="4" fontId="4" fillId="0" borderId="4" xfId="1" applyNumberFormat="1" applyBorder="1" applyAlignment="1">
      <alignment horizontal="center" vertical="center" wrapText="1"/>
    </xf>
    <xf numFmtId="4" fontId="1" fillId="0" borderId="9" xfId="0" applyNumberFormat="1" applyFont="1" applyBorder="1" applyAlignment="1">
      <alignment horizontal="center" vertical="center" wrapText="1"/>
    </xf>
    <xf numFmtId="4" fontId="1" fillId="0" borderId="8"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4" fontId="2" fillId="0" borderId="8"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wrapText="1"/>
    </xf>
    <xf numFmtId="0" fontId="0" fillId="0" borderId="0" xfId="0" applyAlignment="1">
      <alignment horizontal="left"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consultantplus://offline/ref=9C65DC897625FFC4481BCDB35EF181A9777C9FE5328016A0F7FA8DEC7F1B468FD6F693BD7810DFE076742B595A8FBA999E5B44294817T1l7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0"/>
  <sheetViews>
    <sheetView topLeftCell="A7" workbookViewId="0">
      <selection activeCell="E81" sqref="E81"/>
    </sheetView>
  </sheetViews>
  <sheetFormatPr defaultColWidth="9.140625" defaultRowHeight="15" x14ac:dyDescent="0.25"/>
  <cols>
    <col min="1" max="1" width="34.140625" style="4" customWidth="1"/>
    <col min="2" max="2" width="8.28515625" style="4" customWidth="1"/>
    <col min="3" max="3" width="5" style="4" customWidth="1"/>
    <col min="4" max="4" width="9.7109375" style="4" customWidth="1"/>
    <col min="5" max="5" width="12.85546875" style="4" customWidth="1"/>
    <col min="6" max="6" width="12.42578125" style="4" customWidth="1"/>
    <col min="7" max="7" width="12.85546875" style="4" customWidth="1"/>
    <col min="8" max="8" width="5.5703125" style="4" customWidth="1"/>
    <col min="9" max="9" width="5.7109375" style="4" customWidth="1"/>
    <col min="10" max="10" width="12.42578125" style="4" customWidth="1"/>
    <col min="11" max="11" width="12.5703125" style="4" customWidth="1"/>
    <col min="12" max="12" width="13.140625" style="4" customWidth="1"/>
    <col min="13" max="16384" width="9.140625" style="4"/>
  </cols>
  <sheetData>
    <row r="1" spans="1:12" x14ac:dyDescent="0.25">
      <c r="A1" s="34" t="s">
        <v>77</v>
      </c>
      <c r="B1" s="35"/>
      <c r="C1" s="35"/>
      <c r="D1" s="35"/>
      <c r="E1" s="35"/>
      <c r="F1" s="35"/>
      <c r="G1" s="35"/>
      <c r="H1" s="35"/>
      <c r="I1" s="35"/>
      <c r="J1" s="35"/>
      <c r="K1" s="35"/>
      <c r="L1" s="35"/>
    </row>
    <row r="2" spans="1:12" ht="15.75" thickBot="1" x14ac:dyDescent="0.3">
      <c r="A2" s="3"/>
    </row>
    <row r="3" spans="1:12" ht="15.75" thickBot="1" x14ac:dyDescent="0.3">
      <c r="A3" s="42" t="s">
        <v>0</v>
      </c>
      <c r="B3" s="42" t="s">
        <v>1</v>
      </c>
      <c r="C3" s="45" t="s">
        <v>2</v>
      </c>
      <c r="D3" s="45" t="s">
        <v>3</v>
      </c>
      <c r="E3" s="48" t="s">
        <v>4</v>
      </c>
      <c r="F3" s="49"/>
      <c r="G3" s="49"/>
      <c r="H3" s="49"/>
      <c r="I3" s="49"/>
      <c r="J3" s="49"/>
      <c r="K3" s="49"/>
      <c r="L3" s="50"/>
    </row>
    <row r="4" spans="1:12" ht="15.75" thickBot="1" x14ac:dyDescent="0.3">
      <c r="A4" s="43"/>
      <c r="B4" s="43"/>
      <c r="C4" s="46"/>
      <c r="D4" s="46"/>
      <c r="E4" s="51" t="s">
        <v>143</v>
      </c>
      <c r="F4" s="52"/>
      <c r="G4" s="52"/>
      <c r="H4" s="52"/>
      <c r="I4" s="52"/>
      <c r="J4" s="53"/>
      <c r="K4" s="42" t="s">
        <v>141</v>
      </c>
      <c r="L4" s="42" t="s">
        <v>142</v>
      </c>
    </row>
    <row r="5" spans="1:12" ht="270.75" thickBot="1" x14ac:dyDescent="0.3">
      <c r="A5" s="44"/>
      <c r="B5" s="44"/>
      <c r="C5" s="47"/>
      <c r="D5" s="47"/>
      <c r="E5" s="5" t="s">
        <v>5</v>
      </c>
      <c r="F5" s="6" t="s">
        <v>6</v>
      </c>
      <c r="G5" s="6" t="s">
        <v>7</v>
      </c>
      <c r="H5" s="6" t="s">
        <v>8</v>
      </c>
      <c r="I5" s="6" t="s">
        <v>9</v>
      </c>
      <c r="J5" s="5" t="s">
        <v>10</v>
      </c>
      <c r="K5" s="44"/>
      <c r="L5" s="44"/>
    </row>
    <row r="6" spans="1:12" ht="15.75" thickBot="1" x14ac:dyDescent="0.3">
      <c r="A6" s="12">
        <v>1</v>
      </c>
      <c r="B6" s="13">
        <v>2</v>
      </c>
      <c r="C6" s="13">
        <v>3</v>
      </c>
      <c r="D6" s="13">
        <v>4</v>
      </c>
      <c r="E6" s="13">
        <v>5</v>
      </c>
      <c r="F6" s="13">
        <v>6</v>
      </c>
      <c r="G6" s="13">
        <v>7</v>
      </c>
      <c r="H6" s="13">
        <v>8</v>
      </c>
      <c r="I6" s="13">
        <v>9</v>
      </c>
      <c r="J6" s="13">
        <v>10</v>
      </c>
      <c r="K6" s="13">
        <v>11</v>
      </c>
      <c r="L6" s="13">
        <v>12</v>
      </c>
    </row>
    <row r="7" spans="1:12" ht="30.75" thickBot="1" x14ac:dyDescent="0.3">
      <c r="A7" s="8" t="s">
        <v>11</v>
      </c>
      <c r="B7" s="13">
        <v>1</v>
      </c>
      <c r="C7" s="13" t="s">
        <v>12</v>
      </c>
      <c r="D7" s="13" t="s">
        <v>12</v>
      </c>
      <c r="E7" s="7"/>
      <c r="F7" s="7"/>
      <c r="G7" s="7"/>
      <c r="H7" s="7"/>
      <c r="I7" s="7"/>
      <c r="J7" s="7"/>
      <c r="K7" s="7"/>
      <c r="L7" s="7"/>
    </row>
    <row r="8" spans="1:12" ht="30.75" thickBot="1" x14ac:dyDescent="0.3">
      <c r="A8" s="8" t="s">
        <v>13</v>
      </c>
      <c r="B8" s="13">
        <v>2</v>
      </c>
      <c r="C8" s="13" t="s">
        <v>12</v>
      </c>
      <c r="D8" s="13" t="s">
        <v>12</v>
      </c>
      <c r="E8" s="7"/>
      <c r="F8" s="7"/>
      <c r="G8" s="7"/>
      <c r="H8" s="7"/>
      <c r="I8" s="7"/>
      <c r="J8" s="7"/>
      <c r="K8" s="7"/>
      <c r="L8" s="7"/>
    </row>
    <row r="9" spans="1:12" ht="15.75" thickBot="1" x14ac:dyDescent="0.3">
      <c r="A9" s="9" t="s">
        <v>14</v>
      </c>
      <c r="B9" s="13">
        <v>1000</v>
      </c>
      <c r="C9" s="13"/>
      <c r="D9" s="13"/>
      <c r="E9" s="10">
        <f>E14+E7</f>
        <v>37892141.170000002</v>
      </c>
      <c r="F9" s="10">
        <f>F14+F16</f>
        <v>68999823.879999995</v>
      </c>
      <c r="G9" s="10">
        <f>G21</f>
        <v>6916867.4099999992</v>
      </c>
      <c r="H9" s="7"/>
      <c r="I9" s="7"/>
      <c r="J9" s="10">
        <v>14080898.210000001</v>
      </c>
      <c r="K9" s="7">
        <f>K14+K21</f>
        <v>100718621.54000001</v>
      </c>
      <c r="L9" s="7">
        <f>L14+L21</f>
        <v>100718621.54000001</v>
      </c>
    </row>
    <row r="10" spans="1:12" x14ac:dyDescent="0.25">
      <c r="A10" s="11" t="s">
        <v>15</v>
      </c>
      <c r="B10" s="38">
        <v>1100</v>
      </c>
      <c r="C10" s="38">
        <v>120</v>
      </c>
      <c r="D10" s="38"/>
      <c r="E10" s="26"/>
      <c r="F10" s="26"/>
      <c r="G10" s="26"/>
      <c r="H10" s="26"/>
      <c r="I10" s="26"/>
      <c r="J10" s="22"/>
      <c r="K10" s="26"/>
      <c r="L10" s="26"/>
    </row>
    <row r="11" spans="1:12" ht="15.75" thickBot="1" x14ac:dyDescent="0.3">
      <c r="A11" s="9" t="s">
        <v>16</v>
      </c>
      <c r="B11" s="39"/>
      <c r="C11" s="39"/>
      <c r="D11" s="39"/>
      <c r="E11" s="27"/>
      <c r="F11" s="27"/>
      <c r="G11" s="27"/>
      <c r="H11" s="27"/>
      <c r="I11" s="27"/>
      <c r="J11" s="23"/>
      <c r="K11" s="27"/>
      <c r="L11" s="27"/>
    </row>
    <row r="12" spans="1:12" ht="15.75" thickBot="1" x14ac:dyDescent="0.3">
      <c r="A12" s="9" t="s">
        <v>15</v>
      </c>
      <c r="B12" s="13">
        <v>1110</v>
      </c>
      <c r="C12" s="13"/>
      <c r="D12" s="13"/>
      <c r="E12" s="7"/>
      <c r="F12" s="7"/>
      <c r="G12" s="7"/>
      <c r="H12" s="7"/>
      <c r="I12" s="7"/>
      <c r="J12" s="7"/>
      <c r="K12" s="7"/>
      <c r="L12" s="7"/>
    </row>
    <row r="13" spans="1:12" ht="26.25" thickBot="1" x14ac:dyDescent="0.3">
      <c r="A13" s="9" t="s">
        <v>17</v>
      </c>
      <c r="B13" s="13">
        <v>1200</v>
      </c>
      <c r="C13" s="13">
        <v>130</v>
      </c>
      <c r="D13" s="13"/>
      <c r="E13" s="7"/>
      <c r="F13" s="7"/>
      <c r="G13" s="7"/>
      <c r="H13" s="7"/>
      <c r="I13" s="7"/>
      <c r="J13" s="7"/>
      <c r="K13" s="7"/>
      <c r="L13" s="7"/>
    </row>
    <row r="14" spans="1:12" x14ac:dyDescent="0.25">
      <c r="A14" s="11" t="s">
        <v>15</v>
      </c>
      <c r="B14" s="38">
        <v>1210</v>
      </c>
      <c r="C14" s="38">
        <v>130</v>
      </c>
      <c r="D14" s="38"/>
      <c r="E14" s="26">
        <f>33093264.94+3156008.94+1087000+555867.29</f>
        <v>37892141.170000002</v>
      </c>
      <c r="F14" s="26">
        <f>62357325.55+624022.11+66000+2966334.81+80000+2476018.33+60530.87</f>
        <v>68630231.670000002</v>
      </c>
      <c r="G14" s="26"/>
      <c r="H14" s="26"/>
      <c r="I14" s="26"/>
      <c r="J14" s="22"/>
      <c r="K14" s="26">
        <v>99230621.540000007</v>
      </c>
      <c r="L14" s="26">
        <v>99230621.540000007</v>
      </c>
    </row>
    <row r="15" spans="1:12" ht="26.25" thickBot="1" x14ac:dyDescent="0.3">
      <c r="A15" s="9" t="s">
        <v>18</v>
      </c>
      <c r="B15" s="39"/>
      <c r="C15" s="39"/>
      <c r="D15" s="39"/>
      <c r="E15" s="27"/>
      <c r="F15" s="27"/>
      <c r="G15" s="27"/>
      <c r="H15" s="27"/>
      <c r="I15" s="27"/>
      <c r="J15" s="23"/>
      <c r="K15" s="27"/>
      <c r="L15" s="27"/>
    </row>
    <row r="16" spans="1:12" ht="15.75" thickBot="1" x14ac:dyDescent="0.3">
      <c r="A16" s="9" t="s">
        <v>134</v>
      </c>
      <c r="B16" s="13" t="s">
        <v>135</v>
      </c>
      <c r="C16" s="13" t="s">
        <v>136</v>
      </c>
      <c r="D16" s="13"/>
      <c r="E16" s="7"/>
      <c r="F16" s="7">
        <v>369592.21</v>
      </c>
      <c r="G16" s="7"/>
      <c r="H16" s="7"/>
      <c r="I16" s="7"/>
      <c r="J16" s="7"/>
      <c r="K16" s="7"/>
      <c r="L16" s="7"/>
    </row>
    <row r="17" spans="1:12" ht="26.25" thickBot="1" x14ac:dyDescent="0.3">
      <c r="A17" s="9" t="s">
        <v>19</v>
      </c>
      <c r="B17" s="13">
        <v>1300</v>
      </c>
      <c r="C17" s="13">
        <v>140</v>
      </c>
      <c r="D17" s="13"/>
      <c r="E17" s="7"/>
      <c r="F17" s="7"/>
      <c r="G17" s="7"/>
      <c r="H17" s="7"/>
      <c r="I17" s="7"/>
      <c r="J17" s="7"/>
      <c r="K17" s="7"/>
      <c r="L17" s="7"/>
    </row>
    <row r="18" spans="1:12" ht="15.75" thickBot="1" x14ac:dyDescent="0.3">
      <c r="A18" s="9" t="s">
        <v>15</v>
      </c>
      <c r="B18" s="13">
        <v>1310</v>
      </c>
      <c r="C18" s="13">
        <v>140</v>
      </c>
      <c r="D18" s="13"/>
      <c r="E18" s="7"/>
      <c r="F18" s="7"/>
      <c r="G18" s="7"/>
      <c r="H18" s="7"/>
      <c r="I18" s="7"/>
      <c r="J18" s="7"/>
      <c r="K18" s="7"/>
      <c r="L18" s="7"/>
    </row>
    <row r="19" spans="1:12" ht="26.25" thickBot="1" x14ac:dyDescent="0.3">
      <c r="A19" s="9" t="s">
        <v>20</v>
      </c>
      <c r="B19" s="13">
        <v>1400</v>
      </c>
      <c r="C19" s="13">
        <v>150</v>
      </c>
      <c r="D19" s="13"/>
      <c r="E19" s="7"/>
      <c r="F19" s="7"/>
      <c r="G19" s="7"/>
      <c r="H19" s="7"/>
      <c r="I19" s="7"/>
      <c r="J19" s="7"/>
      <c r="K19" s="7"/>
      <c r="L19" s="7"/>
    </row>
    <row r="20" spans="1:12" ht="15.75" thickBot="1" x14ac:dyDescent="0.3">
      <c r="A20" s="9" t="s">
        <v>15</v>
      </c>
      <c r="B20" s="13"/>
      <c r="C20" s="13"/>
      <c r="D20" s="13"/>
      <c r="E20" s="7"/>
      <c r="F20" s="7"/>
      <c r="G20" s="7"/>
      <c r="H20" s="7"/>
      <c r="I20" s="7"/>
      <c r="J20" s="7"/>
      <c r="K20" s="7"/>
      <c r="L20" s="7"/>
    </row>
    <row r="21" spans="1:12" ht="15.75" thickBot="1" x14ac:dyDescent="0.3">
      <c r="A21" s="9" t="s">
        <v>21</v>
      </c>
      <c r="B21" s="13">
        <v>1500</v>
      </c>
      <c r="C21" s="13">
        <v>180</v>
      </c>
      <c r="D21" s="13"/>
      <c r="E21" s="7"/>
      <c r="F21" s="7"/>
      <c r="G21" s="7">
        <f>1488000+121723.55+110000+2344.8+66000+25000+2400000+98456+80532+10400+22000+323074.47+320000+25500+168379.1+365309.88+300000+17000+60000+379338.33+250281+183528.28+10000+90000</f>
        <v>6916867.4099999992</v>
      </c>
      <c r="H21" s="7"/>
      <c r="I21" s="7"/>
      <c r="J21" s="7"/>
      <c r="K21" s="7">
        <v>1488000</v>
      </c>
      <c r="L21" s="7">
        <v>1488000</v>
      </c>
    </row>
    <row r="22" spans="1:12" x14ac:dyDescent="0.25">
      <c r="A22" s="11" t="s">
        <v>15</v>
      </c>
      <c r="B22" s="38">
        <v>1510</v>
      </c>
      <c r="C22" s="38">
        <v>150</v>
      </c>
      <c r="D22" s="38"/>
      <c r="E22" s="26"/>
      <c r="F22" s="26"/>
      <c r="G22" s="26"/>
      <c r="H22" s="26"/>
      <c r="I22" s="26"/>
      <c r="J22" s="22"/>
      <c r="K22" s="26"/>
      <c r="L22" s="26"/>
    </row>
    <row r="23" spans="1:12" ht="15.75" thickBot="1" x14ac:dyDescent="0.3">
      <c r="A23" s="9" t="s">
        <v>22</v>
      </c>
      <c r="B23" s="39"/>
      <c r="C23" s="39"/>
      <c r="D23" s="39"/>
      <c r="E23" s="27"/>
      <c r="F23" s="27"/>
      <c r="G23" s="27"/>
      <c r="H23" s="27"/>
      <c r="I23" s="27"/>
      <c r="J23" s="23"/>
      <c r="K23" s="27"/>
      <c r="L23" s="27"/>
    </row>
    <row r="24" spans="1:12" ht="26.25" thickBot="1" x14ac:dyDescent="0.3">
      <c r="A24" s="9" t="s">
        <v>23</v>
      </c>
      <c r="B24" s="13">
        <v>1520</v>
      </c>
      <c r="C24" s="13">
        <v>150</v>
      </c>
      <c r="D24" s="13"/>
      <c r="E24" s="7"/>
      <c r="F24" s="7"/>
      <c r="G24" s="7"/>
      <c r="H24" s="7"/>
      <c r="I24" s="7"/>
      <c r="J24" s="7"/>
      <c r="K24" s="7"/>
      <c r="L24" s="7"/>
    </row>
    <row r="25" spans="1:12" ht="15.75" thickBot="1" x14ac:dyDescent="0.3">
      <c r="A25" s="9" t="s">
        <v>24</v>
      </c>
      <c r="B25" s="13">
        <v>1900</v>
      </c>
      <c r="C25" s="13"/>
      <c r="D25" s="13"/>
      <c r="E25" s="7"/>
      <c r="F25" s="7"/>
      <c r="G25" s="7"/>
      <c r="H25" s="7"/>
      <c r="I25" s="7"/>
      <c r="J25" s="7"/>
      <c r="K25" s="7"/>
      <c r="L25" s="7"/>
    </row>
    <row r="26" spans="1:12" ht="15.75" thickBot="1" x14ac:dyDescent="0.3">
      <c r="A26" s="9" t="s">
        <v>15</v>
      </c>
      <c r="B26" s="13"/>
      <c r="C26" s="13"/>
      <c r="D26" s="13"/>
      <c r="E26" s="7"/>
      <c r="F26" s="7"/>
      <c r="G26" s="7"/>
      <c r="H26" s="7"/>
      <c r="I26" s="7"/>
      <c r="J26" s="7"/>
      <c r="K26" s="7"/>
      <c r="L26" s="7"/>
    </row>
    <row r="27" spans="1:12" ht="15.75" thickBot="1" x14ac:dyDescent="0.3">
      <c r="A27" s="9"/>
      <c r="B27" s="13"/>
      <c r="C27" s="13"/>
      <c r="D27" s="13"/>
      <c r="E27" s="7"/>
      <c r="F27" s="7"/>
      <c r="G27" s="7"/>
      <c r="H27" s="7"/>
      <c r="I27" s="7"/>
      <c r="J27" s="7"/>
      <c r="K27" s="7"/>
      <c r="L27" s="7"/>
    </row>
    <row r="28" spans="1:12" ht="15.75" thickBot="1" x14ac:dyDescent="0.3">
      <c r="A28" s="8" t="s">
        <v>25</v>
      </c>
      <c r="B28" s="13">
        <v>190</v>
      </c>
      <c r="C28" s="13" t="s">
        <v>12</v>
      </c>
      <c r="D28" s="13"/>
      <c r="E28" s="7"/>
      <c r="F28" s="7"/>
      <c r="G28" s="7"/>
      <c r="H28" s="7"/>
      <c r="I28" s="7"/>
      <c r="J28" s="7"/>
      <c r="K28" s="7"/>
      <c r="L28" s="7"/>
    </row>
    <row r="29" spans="1:12" x14ac:dyDescent="0.25">
      <c r="A29" s="11" t="s">
        <v>26</v>
      </c>
      <c r="B29" s="38">
        <v>1981</v>
      </c>
      <c r="C29" s="38">
        <v>510</v>
      </c>
      <c r="D29" s="38"/>
      <c r="E29" s="26"/>
      <c r="F29" s="26"/>
      <c r="G29" s="26"/>
      <c r="H29" s="26"/>
      <c r="I29" s="26"/>
      <c r="J29" s="22"/>
      <c r="K29" s="26"/>
      <c r="L29" s="26" t="s">
        <v>12</v>
      </c>
    </row>
    <row r="30" spans="1:12" ht="39" thickBot="1" x14ac:dyDescent="0.3">
      <c r="A30" s="9" t="s">
        <v>27</v>
      </c>
      <c r="B30" s="39"/>
      <c r="C30" s="39"/>
      <c r="D30" s="39"/>
      <c r="E30" s="27"/>
      <c r="F30" s="27"/>
      <c r="G30" s="27"/>
      <c r="H30" s="27"/>
      <c r="I30" s="27"/>
      <c r="J30" s="23"/>
      <c r="K30" s="27"/>
      <c r="L30" s="27"/>
    </row>
    <row r="31" spans="1:12" ht="15.75" thickBot="1" x14ac:dyDescent="0.3">
      <c r="A31" s="9" t="s">
        <v>28</v>
      </c>
      <c r="B31" s="13">
        <v>2000</v>
      </c>
      <c r="C31" s="13" t="s">
        <v>12</v>
      </c>
      <c r="D31" s="13"/>
      <c r="E31" s="10">
        <f>E32+E49+E67+E54</f>
        <v>37892141.170000002</v>
      </c>
      <c r="F31" s="10">
        <f>F32+F67</f>
        <v>68999823.879999995</v>
      </c>
      <c r="G31" s="10">
        <f>G67+G49</f>
        <v>6916867.4100000001</v>
      </c>
      <c r="H31" s="7"/>
      <c r="I31" s="7"/>
      <c r="J31" s="10">
        <v>13867636.609999999</v>
      </c>
      <c r="K31" s="7">
        <f>K32+K49+K67+K76</f>
        <v>100718621.53999999</v>
      </c>
      <c r="L31" s="7">
        <f>L32+L49+L67+L76</f>
        <v>100718621.53999999</v>
      </c>
    </row>
    <row r="32" spans="1:12" x14ac:dyDescent="0.25">
      <c r="A32" s="11" t="s">
        <v>15</v>
      </c>
      <c r="B32" s="38">
        <v>2100</v>
      </c>
      <c r="C32" s="38" t="s">
        <v>12</v>
      </c>
      <c r="D32" s="38"/>
      <c r="E32" s="40">
        <f>E34+E37+E39</f>
        <v>20298011.049999997</v>
      </c>
      <c r="F32" s="40">
        <f>F34+F37+F39+F36+F40</f>
        <v>68169270.899999991</v>
      </c>
      <c r="G32" s="26"/>
      <c r="H32" s="26"/>
      <c r="I32" s="26"/>
      <c r="J32" s="24">
        <v>541036.34</v>
      </c>
      <c r="K32" s="26">
        <f>K34+K37+K39</f>
        <v>82655336.599999994</v>
      </c>
      <c r="L32" s="26">
        <f>L34+L37+L39</f>
        <v>82655336.599999994</v>
      </c>
    </row>
    <row r="33" spans="1:12" ht="15.75" thickBot="1" x14ac:dyDescent="0.3">
      <c r="A33" s="9" t="s">
        <v>29</v>
      </c>
      <c r="B33" s="39"/>
      <c r="C33" s="39"/>
      <c r="D33" s="39"/>
      <c r="E33" s="41"/>
      <c r="F33" s="41"/>
      <c r="G33" s="27"/>
      <c r="H33" s="27"/>
      <c r="I33" s="27"/>
      <c r="J33" s="25"/>
      <c r="K33" s="27"/>
      <c r="L33" s="27"/>
    </row>
    <row r="34" spans="1:12" x14ac:dyDescent="0.25">
      <c r="A34" s="11" t="s">
        <v>15</v>
      </c>
      <c r="B34" s="38">
        <v>2110</v>
      </c>
      <c r="C34" s="38">
        <v>111</v>
      </c>
      <c r="D34" s="38">
        <v>211</v>
      </c>
      <c r="E34" s="26">
        <f>13139018.52+2423970</f>
        <v>15562988.52</v>
      </c>
      <c r="F34" s="26">
        <f>47701478.92+2278290.94+1901703.79</f>
        <v>51881473.649999999</v>
      </c>
      <c r="G34" s="26"/>
      <c r="H34" s="26"/>
      <c r="I34" s="26"/>
      <c r="J34" s="22">
        <v>466147.9</v>
      </c>
      <c r="K34" s="26">
        <v>63264467.439999998</v>
      </c>
      <c r="L34" s="26">
        <v>63264467.439999998</v>
      </c>
    </row>
    <row r="35" spans="1:12" ht="15.75" thickBot="1" x14ac:dyDescent="0.3">
      <c r="A35" s="28" t="s">
        <v>30</v>
      </c>
      <c r="B35" s="39"/>
      <c r="C35" s="39"/>
      <c r="D35" s="39"/>
      <c r="E35" s="27"/>
      <c r="F35" s="27"/>
      <c r="G35" s="27"/>
      <c r="H35" s="27"/>
      <c r="I35" s="27"/>
      <c r="J35" s="23"/>
      <c r="K35" s="27"/>
      <c r="L35" s="27"/>
    </row>
    <row r="36" spans="1:12" ht="15.75" thickBot="1" x14ac:dyDescent="0.3">
      <c r="A36" s="29"/>
      <c r="B36" s="13" t="s">
        <v>128</v>
      </c>
      <c r="C36" s="13" t="s">
        <v>129</v>
      </c>
      <c r="D36" s="13" t="s">
        <v>130</v>
      </c>
      <c r="E36" s="7"/>
      <c r="F36" s="7">
        <v>283864.96999999997</v>
      </c>
      <c r="G36" s="7"/>
      <c r="H36" s="7"/>
      <c r="I36" s="7"/>
      <c r="J36" s="7"/>
      <c r="K36" s="7"/>
      <c r="L36" s="7"/>
    </row>
    <row r="37" spans="1:12" ht="26.25" thickBot="1" x14ac:dyDescent="0.3">
      <c r="A37" s="9" t="s">
        <v>31</v>
      </c>
      <c r="B37" s="13">
        <v>2120</v>
      </c>
      <c r="C37" s="13" t="s">
        <v>129</v>
      </c>
      <c r="D37" s="13">
        <v>266</v>
      </c>
      <c r="E37" s="7">
        <f>35000+20000</f>
        <v>55000</v>
      </c>
      <c r="F37" s="7">
        <f>250000+70000</f>
        <v>320000</v>
      </c>
      <c r="G37" s="7"/>
      <c r="H37" s="7"/>
      <c r="I37" s="7"/>
      <c r="J37" s="7"/>
      <c r="K37" s="7">
        <v>285000</v>
      </c>
      <c r="L37" s="7">
        <v>285000</v>
      </c>
    </row>
    <row r="38" spans="1:12" ht="39" thickBot="1" x14ac:dyDescent="0.3">
      <c r="A38" s="9" t="s">
        <v>32</v>
      </c>
      <c r="B38" s="13">
        <v>2130</v>
      </c>
      <c r="C38" s="13">
        <v>113</v>
      </c>
      <c r="D38" s="13"/>
      <c r="E38" s="7"/>
      <c r="F38" s="7"/>
      <c r="G38" s="7"/>
      <c r="H38" s="7"/>
      <c r="I38" s="7"/>
      <c r="J38" s="7"/>
      <c r="K38" s="7"/>
      <c r="L38" s="7" t="s">
        <v>12</v>
      </c>
    </row>
    <row r="39" spans="1:12" ht="53.45" customHeight="1" thickBot="1" x14ac:dyDescent="0.3">
      <c r="A39" s="30" t="s">
        <v>33</v>
      </c>
      <c r="B39" s="13">
        <v>2140</v>
      </c>
      <c r="C39" s="13">
        <v>119</v>
      </c>
      <c r="D39" s="13">
        <v>213</v>
      </c>
      <c r="E39" s="7">
        <f>3967983.59+732038.94-20000</f>
        <v>4680022.5299999993</v>
      </c>
      <c r="F39" s="7">
        <f>14405846.63+688043.87-70000+574314.54</f>
        <v>15598205.039999999</v>
      </c>
      <c r="G39" s="7"/>
      <c r="H39" s="7"/>
      <c r="I39" s="7"/>
      <c r="J39" s="7">
        <v>74888.44</v>
      </c>
      <c r="K39" s="7">
        <v>19105869.16</v>
      </c>
      <c r="L39" s="7">
        <v>19105869.16</v>
      </c>
    </row>
    <row r="40" spans="1:12" ht="15.75" thickBot="1" x14ac:dyDescent="0.3">
      <c r="A40" s="31"/>
      <c r="B40" s="20" t="s">
        <v>131</v>
      </c>
      <c r="C40" s="20" t="s">
        <v>132</v>
      </c>
      <c r="D40" s="20" t="s">
        <v>133</v>
      </c>
      <c r="E40" s="19"/>
      <c r="F40" s="19">
        <v>85727.24</v>
      </c>
      <c r="G40" s="19"/>
      <c r="H40" s="19"/>
      <c r="I40" s="19"/>
      <c r="J40" s="19"/>
      <c r="K40" s="19"/>
      <c r="L40" s="19"/>
    </row>
    <row r="41" spans="1:12" x14ac:dyDescent="0.25">
      <c r="A41" s="11" t="s">
        <v>15</v>
      </c>
      <c r="B41" s="38">
        <v>2141</v>
      </c>
      <c r="C41" s="38">
        <v>119</v>
      </c>
      <c r="D41" s="38"/>
      <c r="E41" s="26"/>
      <c r="F41" s="26"/>
      <c r="G41" s="26"/>
      <c r="H41" s="26"/>
      <c r="I41" s="26"/>
      <c r="J41" s="22"/>
      <c r="K41" s="26"/>
      <c r="L41" s="26" t="s">
        <v>12</v>
      </c>
    </row>
    <row r="42" spans="1:12" ht="15.75" thickBot="1" x14ac:dyDescent="0.3">
      <c r="A42" s="9" t="s">
        <v>34</v>
      </c>
      <c r="B42" s="39"/>
      <c r="C42" s="39"/>
      <c r="D42" s="39"/>
      <c r="E42" s="27"/>
      <c r="F42" s="27"/>
      <c r="G42" s="27"/>
      <c r="H42" s="27"/>
      <c r="I42" s="27"/>
      <c r="J42" s="23"/>
      <c r="K42" s="27"/>
      <c r="L42" s="27"/>
    </row>
    <row r="43" spans="1:12" ht="15.75" thickBot="1" x14ac:dyDescent="0.3">
      <c r="A43" s="9" t="s">
        <v>35</v>
      </c>
      <c r="B43" s="13">
        <v>2142</v>
      </c>
      <c r="C43" s="13">
        <v>119</v>
      </c>
      <c r="D43" s="13"/>
      <c r="E43" s="7"/>
      <c r="F43" s="7"/>
      <c r="G43" s="7"/>
      <c r="H43" s="7"/>
      <c r="I43" s="7"/>
      <c r="J43" s="7"/>
      <c r="K43" s="7"/>
      <c r="L43" s="7" t="s">
        <v>12</v>
      </c>
    </row>
    <row r="44" spans="1:12" ht="26.25" thickBot="1" x14ac:dyDescent="0.3">
      <c r="A44" s="9" t="s">
        <v>36</v>
      </c>
      <c r="B44" s="13">
        <v>2200</v>
      </c>
      <c r="C44" s="13">
        <v>300</v>
      </c>
      <c r="D44" s="13"/>
      <c r="E44" s="7"/>
      <c r="F44" s="7"/>
      <c r="G44" s="7"/>
      <c r="H44" s="7"/>
      <c r="I44" s="7"/>
      <c r="J44" s="7"/>
      <c r="K44" s="7"/>
      <c r="L44" s="7" t="s">
        <v>12</v>
      </c>
    </row>
    <row r="45" spans="1:12" x14ac:dyDescent="0.25">
      <c r="A45" s="11" t="s">
        <v>15</v>
      </c>
      <c r="B45" s="38">
        <v>2210</v>
      </c>
      <c r="C45" s="38">
        <v>320</v>
      </c>
      <c r="D45" s="38"/>
      <c r="E45" s="26"/>
      <c r="F45" s="26"/>
      <c r="G45" s="26"/>
      <c r="H45" s="26"/>
      <c r="I45" s="26"/>
      <c r="J45" s="22"/>
      <c r="K45" s="26"/>
      <c r="L45" s="26" t="s">
        <v>12</v>
      </c>
    </row>
    <row r="46" spans="1:12" ht="39" thickBot="1" x14ac:dyDescent="0.3">
      <c r="A46" s="9" t="s">
        <v>37</v>
      </c>
      <c r="B46" s="39"/>
      <c r="C46" s="39"/>
      <c r="D46" s="39"/>
      <c r="E46" s="27"/>
      <c r="F46" s="27"/>
      <c r="G46" s="27"/>
      <c r="H46" s="27"/>
      <c r="I46" s="27"/>
      <c r="J46" s="23"/>
      <c r="K46" s="27"/>
      <c r="L46" s="27"/>
    </row>
    <row r="47" spans="1:12" x14ac:dyDescent="0.25">
      <c r="A47" s="11" t="s">
        <v>26</v>
      </c>
      <c r="B47" s="38">
        <v>2211</v>
      </c>
      <c r="C47" s="38">
        <v>321</v>
      </c>
      <c r="D47" s="38"/>
      <c r="E47" s="26"/>
      <c r="F47" s="26"/>
      <c r="G47" s="26"/>
      <c r="H47" s="26"/>
      <c r="I47" s="26"/>
      <c r="J47" s="22"/>
      <c r="K47" s="26"/>
      <c r="L47" s="26" t="s">
        <v>12</v>
      </c>
    </row>
    <row r="48" spans="1:12" ht="39" thickBot="1" x14ac:dyDescent="0.3">
      <c r="A48" s="9" t="s">
        <v>38</v>
      </c>
      <c r="B48" s="39"/>
      <c r="C48" s="39"/>
      <c r="D48" s="39"/>
      <c r="E48" s="27"/>
      <c r="F48" s="27"/>
      <c r="G48" s="27"/>
      <c r="H48" s="27"/>
      <c r="I48" s="27"/>
      <c r="J48" s="23"/>
      <c r="K48" s="27"/>
      <c r="L48" s="27"/>
    </row>
    <row r="49" spans="1:12" ht="26.25" thickBot="1" x14ac:dyDescent="0.3">
      <c r="A49" s="9" t="s">
        <v>39</v>
      </c>
      <c r="B49" s="13">
        <v>2300</v>
      </c>
      <c r="C49" s="13">
        <v>850</v>
      </c>
      <c r="D49" s="13"/>
      <c r="E49" s="10">
        <f>E50+E53</f>
        <v>126904</v>
      </c>
      <c r="F49" s="7"/>
      <c r="G49" s="10">
        <f>G54</f>
        <v>35000</v>
      </c>
      <c r="H49" s="7"/>
      <c r="I49" s="7"/>
      <c r="J49" s="7">
        <v>238.18</v>
      </c>
      <c r="K49" s="7">
        <f>K50</f>
        <v>126904</v>
      </c>
      <c r="L49" s="7">
        <f>L50</f>
        <v>126904</v>
      </c>
    </row>
    <row r="50" spans="1:12" x14ac:dyDescent="0.25">
      <c r="A50" s="11" t="s">
        <v>26</v>
      </c>
      <c r="B50" s="38">
        <v>2310</v>
      </c>
      <c r="C50" s="38">
        <v>851</v>
      </c>
      <c r="D50" s="38">
        <v>291</v>
      </c>
      <c r="E50" s="26">
        <f>126904</f>
        <v>126904</v>
      </c>
      <c r="F50" s="26"/>
      <c r="G50" s="26"/>
      <c r="H50" s="26"/>
      <c r="I50" s="26"/>
      <c r="J50" s="22"/>
      <c r="K50" s="26">
        <v>126904</v>
      </c>
      <c r="L50" s="26">
        <v>126904</v>
      </c>
    </row>
    <row r="51" spans="1:12" ht="26.25" thickBot="1" x14ac:dyDescent="0.3">
      <c r="A51" s="9" t="s">
        <v>40</v>
      </c>
      <c r="B51" s="39"/>
      <c r="C51" s="39"/>
      <c r="D51" s="39"/>
      <c r="E51" s="27"/>
      <c r="F51" s="27"/>
      <c r="G51" s="27"/>
      <c r="H51" s="27"/>
      <c r="I51" s="27"/>
      <c r="J51" s="23"/>
      <c r="K51" s="27"/>
      <c r="L51" s="27"/>
    </row>
    <row r="52" spans="1:12" ht="51.75" thickBot="1" x14ac:dyDescent="0.3">
      <c r="A52" s="9" t="s">
        <v>41</v>
      </c>
      <c r="B52" s="13">
        <v>2320</v>
      </c>
      <c r="C52" s="13">
        <v>852</v>
      </c>
      <c r="D52" s="13">
        <v>291</v>
      </c>
      <c r="E52" s="7"/>
      <c r="F52" s="7"/>
      <c r="G52" s="7"/>
      <c r="H52" s="7"/>
      <c r="I52" s="7"/>
      <c r="J52" s="7"/>
      <c r="K52" s="7"/>
      <c r="L52" s="7"/>
    </row>
    <row r="53" spans="1:12" ht="39" thickBot="1" x14ac:dyDescent="0.3">
      <c r="A53" s="9" t="s">
        <v>42</v>
      </c>
      <c r="B53" s="13">
        <v>2330</v>
      </c>
      <c r="C53" s="13">
        <v>853</v>
      </c>
      <c r="D53" s="13">
        <v>292</v>
      </c>
      <c r="E53" s="7">
        <v>0</v>
      </c>
      <c r="F53" s="7"/>
      <c r="G53" s="7"/>
      <c r="H53" s="7"/>
      <c r="I53" s="7"/>
      <c r="J53" s="7">
        <v>238.18</v>
      </c>
      <c r="K53" s="7"/>
      <c r="L53" s="7" t="s">
        <v>12</v>
      </c>
    </row>
    <row r="54" spans="1:12" ht="15.75" thickBot="1" x14ac:dyDescent="0.3">
      <c r="A54" s="9" t="s">
        <v>125</v>
      </c>
      <c r="B54" s="13"/>
      <c r="C54" s="13" t="s">
        <v>126</v>
      </c>
      <c r="D54" s="13" t="s">
        <v>127</v>
      </c>
      <c r="E54" s="7"/>
      <c r="F54" s="7"/>
      <c r="G54" s="7">
        <f>25000+10000</f>
        <v>35000</v>
      </c>
      <c r="H54" s="7"/>
      <c r="I54" s="7"/>
      <c r="J54" s="7"/>
      <c r="K54" s="7"/>
      <c r="L54" s="7"/>
    </row>
    <row r="55" spans="1:12" ht="39" thickBot="1" x14ac:dyDescent="0.3">
      <c r="A55" s="9" t="s">
        <v>43</v>
      </c>
      <c r="B55" s="13">
        <v>2400</v>
      </c>
      <c r="C55" s="13" t="s">
        <v>12</v>
      </c>
      <c r="D55" s="13"/>
      <c r="E55" s="7"/>
      <c r="F55" s="7"/>
      <c r="G55" s="7"/>
      <c r="H55" s="7"/>
      <c r="I55" s="7"/>
      <c r="J55" s="7"/>
      <c r="K55" s="7"/>
      <c r="L55" s="7" t="s">
        <v>12</v>
      </c>
    </row>
    <row r="56" spans="1:12" x14ac:dyDescent="0.25">
      <c r="A56" s="11" t="s">
        <v>26</v>
      </c>
      <c r="B56" s="38">
        <v>2410</v>
      </c>
      <c r="C56" s="38">
        <v>613</v>
      </c>
      <c r="D56" s="38"/>
      <c r="E56" s="26"/>
      <c r="F56" s="26"/>
      <c r="G56" s="26"/>
      <c r="H56" s="26"/>
      <c r="I56" s="26"/>
      <c r="J56" s="22"/>
      <c r="K56" s="26"/>
      <c r="L56" s="26" t="s">
        <v>12</v>
      </c>
    </row>
    <row r="57" spans="1:12" ht="26.25" thickBot="1" x14ac:dyDescent="0.3">
      <c r="A57" s="9" t="s">
        <v>44</v>
      </c>
      <c r="B57" s="39"/>
      <c r="C57" s="39"/>
      <c r="D57" s="39"/>
      <c r="E57" s="27"/>
      <c r="F57" s="27"/>
      <c r="G57" s="27"/>
      <c r="H57" s="27"/>
      <c r="I57" s="27"/>
      <c r="J57" s="23"/>
      <c r="K57" s="27"/>
      <c r="L57" s="27"/>
    </row>
    <row r="58" spans="1:12" ht="26.25" thickBot="1" x14ac:dyDescent="0.3">
      <c r="A58" s="9" t="s">
        <v>45</v>
      </c>
      <c r="B58" s="13">
        <v>2420</v>
      </c>
      <c r="C58" s="13">
        <v>623</v>
      </c>
      <c r="D58" s="13"/>
      <c r="E58" s="7"/>
      <c r="F58" s="7"/>
      <c r="G58" s="7"/>
      <c r="H58" s="7"/>
      <c r="I58" s="7"/>
      <c r="J58" s="7"/>
      <c r="K58" s="7"/>
      <c r="L58" s="7"/>
    </row>
    <row r="59" spans="1:12" ht="51.75" thickBot="1" x14ac:dyDescent="0.3">
      <c r="A59" s="9" t="s">
        <v>46</v>
      </c>
      <c r="B59" s="13">
        <v>2430</v>
      </c>
      <c r="C59" s="13">
        <v>634</v>
      </c>
      <c r="D59" s="13"/>
      <c r="E59" s="7"/>
      <c r="F59" s="7"/>
      <c r="G59" s="7"/>
      <c r="H59" s="7"/>
      <c r="I59" s="7"/>
      <c r="J59" s="7"/>
      <c r="K59" s="7"/>
      <c r="L59" s="7"/>
    </row>
    <row r="60" spans="1:12" ht="26.25" thickBot="1" x14ac:dyDescent="0.3">
      <c r="A60" s="9" t="s">
        <v>47</v>
      </c>
      <c r="B60" s="13">
        <v>2440</v>
      </c>
      <c r="C60" s="13">
        <v>810</v>
      </c>
      <c r="D60" s="13"/>
      <c r="E60" s="7"/>
      <c r="F60" s="7"/>
      <c r="G60" s="7"/>
      <c r="H60" s="7"/>
      <c r="I60" s="7"/>
      <c r="J60" s="7"/>
      <c r="K60" s="7"/>
      <c r="L60" s="7"/>
    </row>
    <row r="61" spans="1:12" ht="26.25" thickBot="1" x14ac:dyDescent="0.3">
      <c r="A61" s="9" t="s">
        <v>48</v>
      </c>
      <c r="B61" s="13">
        <v>2500</v>
      </c>
      <c r="C61" s="13" t="s">
        <v>12</v>
      </c>
      <c r="D61" s="13"/>
      <c r="E61" s="7"/>
      <c r="F61" s="7"/>
      <c r="G61" s="7"/>
      <c r="H61" s="7"/>
      <c r="I61" s="7"/>
      <c r="J61" s="7"/>
      <c r="K61" s="7"/>
      <c r="L61" s="7" t="s">
        <v>12</v>
      </c>
    </row>
    <row r="62" spans="1:12" ht="51.75" thickBot="1" x14ac:dyDescent="0.3">
      <c r="A62" s="9" t="s">
        <v>49</v>
      </c>
      <c r="B62" s="13">
        <v>2520</v>
      </c>
      <c r="C62" s="13">
        <v>831</v>
      </c>
      <c r="D62" s="13"/>
      <c r="E62" s="7"/>
      <c r="F62" s="7"/>
      <c r="G62" s="7"/>
      <c r="H62" s="7"/>
      <c r="I62" s="7"/>
      <c r="J62" s="7"/>
      <c r="K62" s="7"/>
      <c r="L62" s="7" t="s">
        <v>12</v>
      </c>
    </row>
    <row r="63" spans="1:12" ht="30.75" thickBot="1" x14ac:dyDescent="0.3">
      <c r="A63" s="8" t="s">
        <v>50</v>
      </c>
      <c r="B63" s="13">
        <v>2600</v>
      </c>
      <c r="C63" s="13" t="s">
        <v>12</v>
      </c>
      <c r="D63" s="13"/>
      <c r="E63" s="7"/>
      <c r="F63" s="7"/>
      <c r="G63" s="7"/>
      <c r="H63" s="7"/>
      <c r="I63" s="7"/>
      <c r="J63" s="7"/>
      <c r="K63" s="7"/>
      <c r="L63" s="7"/>
    </row>
    <row r="64" spans="1:12" x14ac:dyDescent="0.25">
      <c r="A64" s="11" t="s">
        <v>15</v>
      </c>
      <c r="B64" s="38">
        <v>2610</v>
      </c>
      <c r="C64" s="38">
        <v>241</v>
      </c>
      <c r="D64" s="38"/>
      <c r="E64" s="26"/>
      <c r="F64" s="26"/>
      <c r="G64" s="26"/>
      <c r="H64" s="26"/>
      <c r="I64" s="26"/>
      <c r="J64" s="22"/>
      <c r="K64" s="26"/>
      <c r="L64" s="26"/>
    </row>
    <row r="65" spans="1:12" ht="26.25" thickBot="1" x14ac:dyDescent="0.3">
      <c r="A65" s="9" t="s">
        <v>51</v>
      </c>
      <c r="B65" s="39"/>
      <c r="C65" s="39"/>
      <c r="D65" s="39"/>
      <c r="E65" s="27"/>
      <c r="F65" s="27"/>
      <c r="G65" s="27"/>
      <c r="H65" s="27"/>
      <c r="I65" s="27"/>
      <c r="J65" s="23"/>
      <c r="K65" s="27"/>
      <c r="L65" s="27"/>
    </row>
    <row r="66" spans="1:12" ht="39" thickBot="1" x14ac:dyDescent="0.3">
      <c r="A66" s="9" t="s">
        <v>52</v>
      </c>
      <c r="B66" s="13">
        <v>2630</v>
      </c>
      <c r="C66" s="13">
        <v>243</v>
      </c>
      <c r="D66" s="13"/>
      <c r="E66" s="7"/>
      <c r="F66" s="7"/>
      <c r="G66" s="7"/>
      <c r="H66" s="7"/>
      <c r="I66" s="7"/>
      <c r="J66" s="7"/>
      <c r="K66" s="7"/>
      <c r="L66" s="7"/>
    </row>
    <row r="67" spans="1:12" ht="26.25" thickBot="1" x14ac:dyDescent="0.3">
      <c r="A67" s="9" t="s">
        <v>53</v>
      </c>
      <c r="B67" s="13">
        <v>2640</v>
      </c>
      <c r="C67" s="13">
        <v>244</v>
      </c>
      <c r="D67" s="13">
        <v>220</v>
      </c>
      <c r="E67" s="10">
        <f>E76+E75+E73+E72+E71+E70+E69+E74</f>
        <v>17467226.120000001</v>
      </c>
      <c r="F67" s="10">
        <f>F73+F75+F76</f>
        <v>830552.98</v>
      </c>
      <c r="G67" s="10">
        <f>G72+G73+G76+G75+G71+G74</f>
        <v>6881867.4100000001</v>
      </c>
      <c r="H67" s="7"/>
      <c r="I67" s="7"/>
      <c r="J67" s="10">
        <v>13326362.09</v>
      </c>
      <c r="K67" s="7">
        <f>K69+K70+K71+K72+K73+K74+K75</f>
        <v>14617925.629999999</v>
      </c>
      <c r="L67" s="7">
        <f>L69+L70+L71+L72+L73+L74+L75</f>
        <v>14617925.629999999</v>
      </c>
    </row>
    <row r="68" spans="1:12" ht="15.75" thickBot="1" x14ac:dyDescent="0.3">
      <c r="A68" s="9" t="s">
        <v>26</v>
      </c>
      <c r="B68" s="13"/>
      <c r="C68" s="13"/>
      <c r="D68" s="13"/>
      <c r="E68" s="7"/>
      <c r="F68" s="7"/>
      <c r="G68" s="7"/>
      <c r="H68" s="7"/>
      <c r="I68" s="7"/>
      <c r="J68" s="7"/>
      <c r="K68" s="7"/>
      <c r="L68" s="7"/>
    </row>
    <row r="69" spans="1:12" ht="15.75" thickBot="1" x14ac:dyDescent="0.3">
      <c r="A69" s="9" t="s">
        <v>54</v>
      </c>
      <c r="B69" s="13"/>
      <c r="C69" s="13">
        <v>244</v>
      </c>
      <c r="D69" s="13">
        <v>221</v>
      </c>
      <c r="E69" s="7">
        <f>73000</f>
        <v>73000</v>
      </c>
      <c r="F69" s="7"/>
      <c r="G69" s="7"/>
      <c r="H69" s="7"/>
      <c r="I69" s="7"/>
      <c r="J69" s="7"/>
      <c r="K69" s="7">
        <v>73000</v>
      </c>
      <c r="L69" s="7">
        <v>73000</v>
      </c>
    </row>
    <row r="70" spans="1:12" ht="15.75" thickBot="1" x14ac:dyDescent="0.3">
      <c r="A70" s="36" t="s">
        <v>55</v>
      </c>
      <c r="B70" s="13"/>
      <c r="C70" s="13">
        <v>244</v>
      </c>
      <c r="D70" s="13">
        <v>223</v>
      </c>
      <c r="E70" s="7">
        <f>2600000</f>
        <v>2600000</v>
      </c>
      <c r="F70" s="7"/>
      <c r="G70" s="7"/>
      <c r="H70" s="7"/>
      <c r="I70" s="7"/>
      <c r="J70" s="7"/>
      <c r="K70" s="7">
        <v>2600000</v>
      </c>
      <c r="L70" s="7">
        <v>2600000</v>
      </c>
    </row>
    <row r="71" spans="1:12" ht="15.75" thickBot="1" x14ac:dyDescent="0.3">
      <c r="A71" s="37"/>
      <c r="B71" s="13"/>
      <c r="C71" s="13" t="s">
        <v>74</v>
      </c>
      <c r="D71" s="13" t="s">
        <v>75</v>
      </c>
      <c r="E71" s="7">
        <f>7088083+15867.29</f>
        <v>7103950.29</v>
      </c>
      <c r="F71" s="7"/>
      <c r="G71" s="7"/>
      <c r="H71" s="7"/>
      <c r="I71" s="7"/>
      <c r="J71" s="7"/>
      <c r="K71" s="7">
        <v>7088083</v>
      </c>
      <c r="L71" s="7">
        <v>7088083</v>
      </c>
    </row>
    <row r="72" spans="1:12" ht="26.25" thickBot="1" x14ac:dyDescent="0.3">
      <c r="A72" s="9" t="s">
        <v>56</v>
      </c>
      <c r="B72" s="13"/>
      <c r="C72" s="13">
        <v>244</v>
      </c>
      <c r="D72" s="13">
        <v>225</v>
      </c>
      <c r="E72" s="7">
        <f>1771163.93-37000+37000+100000</f>
        <v>1871163.93</v>
      </c>
      <c r="F72" s="7"/>
      <c r="G72" s="7">
        <f>121723.55+2344.8+80532+323074.47+168379.1+365309.88+300000+288357.49+50820.84+183528.28</f>
        <v>1884070.41</v>
      </c>
      <c r="H72" s="7"/>
      <c r="I72" s="7"/>
      <c r="J72" s="7"/>
      <c r="K72" s="7">
        <v>1771163.93</v>
      </c>
      <c r="L72" s="7">
        <v>1771163.93</v>
      </c>
    </row>
    <row r="73" spans="1:12" ht="15.75" thickBot="1" x14ac:dyDescent="0.3">
      <c r="A73" s="26" t="s">
        <v>57</v>
      </c>
      <c r="B73" s="13"/>
      <c r="C73" s="13">
        <v>244</v>
      </c>
      <c r="D73" s="13">
        <v>226</v>
      </c>
      <c r="E73" s="7">
        <f>1397678.7-6215+100000-3465</f>
        <v>1487998.7</v>
      </c>
      <c r="F73" s="7">
        <f>66000+80000</f>
        <v>146000</v>
      </c>
      <c r="G73" s="7">
        <f>1488000+110000+10400+30000</f>
        <v>1638400</v>
      </c>
      <c r="H73" s="7"/>
      <c r="I73" s="7"/>
      <c r="J73" s="7"/>
      <c r="K73" s="7">
        <f>1397678.7+1488000</f>
        <v>2885678.7</v>
      </c>
      <c r="L73" s="7">
        <f>1397678.7+1488000</f>
        <v>2885678.7</v>
      </c>
    </row>
    <row r="74" spans="1:12" ht="15.75" thickBot="1" x14ac:dyDescent="0.3">
      <c r="A74" s="27"/>
      <c r="B74" s="13"/>
      <c r="C74" s="13" t="s">
        <v>137</v>
      </c>
      <c r="D74" s="13" t="s">
        <v>138</v>
      </c>
      <c r="E74" s="7">
        <f>6215+3465</f>
        <v>9680</v>
      </c>
      <c r="F74" s="7"/>
      <c r="G74" s="7">
        <v>66000</v>
      </c>
      <c r="H74" s="7"/>
      <c r="I74" s="7"/>
      <c r="J74" s="7"/>
      <c r="K74" s="7"/>
      <c r="L74" s="7"/>
    </row>
    <row r="75" spans="1:12" ht="26.25" thickBot="1" x14ac:dyDescent="0.3">
      <c r="A75" s="9" t="s">
        <v>58</v>
      </c>
      <c r="B75" s="13"/>
      <c r="C75" s="13">
        <v>244</v>
      </c>
      <c r="D75" s="13">
        <v>310</v>
      </c>
      <c r="E75" s="7">
        <f>200000+37000+500000-4000+240000</f>
        <v>973000</v>
      </c>
      <c r="F75" s="7"/>
      <c r="G75" s="7">
        <f>2400000+320000+60000+8300+225606+90000</f>
        <v>3103906</v>
      </c>
      <c r="H75" s="7"/>
      <c r="I75" s="7"/>
      <c r="J75" s="7">
        <v>381530</v>
      </c>
      <c r="K75" s="7">
        <v>200000</v>
      </c>
      <c r="L75" s="7">
        <v>200000</v>
      </c>
    </row>
    <row r="76" spans="1:12" ht="26.25" thickBot="1" x14ac:dyDescent="0.3">
      <c r="A76" s="9" t="s">
        <v>59</v>
      </c>
      <c r="B76" s="13"/>
      <c r="C76" s="13">
        <v>244</v>
      </c>
      <c r="D76" s="13">
        <v>340</v>
      </c>
      <c r="E76" s="10">
        <f>E77+E78+E80+E81+E84+E79+E82+E83</f>
        <v>3348433.2</v>
      </c>
      <c r="F76" s="10">
        <f>F82+F84</f>
        <v>684552.98</v>
      </c>
      <c r="G76" s="10">
        <f>G82+G84+G78</f>
        <v>189491</v>
      </c>
      <c r="H76" s="7"/>
      <c r="I76" s="7"/>
      <c r="J76" s="7">
        <v>0</v>
      </c>
      <c r="K76" s="7">
        <f>K77+K78+K79+K80+K81+K82+K83+K84</f>
        <v>3318455.31</v>
      </c>
      <c r="L76" s="7">
        <f>L77+L78+L79+L80+L81+L82+L83+L84</f>
        <v>3318455.31</v>
      </c>
    </row>
    <row r="77" spans="1:12" ht="15.75" thickBot="1" x14ac:dyDescent="0.3">
      <c r="A77" s="9" t="s">
        <v>60</v>
      </c>
      <c r="B77" s="13"/>
      <c r="C77" s="13">
        <v>244</v>
      </c>
      <c r="D77" s="13">
        <v>341</v>
      </c>
      <c r="E77" s="7"/>
      <c r="F77" s="7"/>
      <c r="G77" s="7"/>
      <c r="H77" s="7"/>
      <c r="I77" s="7"/>
      <c r="J77" s="7">
        <v>5000</v>
      </c>
      <c r="K77" s="7"/>
      <c r="L77" s="7"/>
    </row>
    <row r="78" spans="1:12" ht="26.25" thickBot="1" x14ac:dyDescent="0.3">
      <c r="A78" s="9" t="s">
        <v>61</v>
      </c>
      <c r="B78" s="13"/>
      <c r="C78" s="13">
        <v>244</v>
      </c>
      <c r="D78" s="13">
        <v>342</v>
      </c>
      <c r="E78" s="7">
        <f>2125644.72-21875</f>
        <v>2103769.7200000002</v>
      </c>
      <c r="F78" s="7"/>
      <c r="G78" s="7">
        <v>98456</v>
      </c>
      <c r="H78" s="7"/>
      <c r="I78" s="7"/>
      <c r="J78" s="7">
        <v>11207478.380000001</v>
      </c>
      <c r="K78" s="7">
        <v>2125644.7200000002</v>
      </c>
      <c r="L78" s="7">
        <v>2125644.7200000002</v>
      </c>
    </row>
    <row r="79" spans="1:12" ht="15.75" thickBot="1" x14ac:dyDescent="0.3">
      <c r="A79" s="9"/>
      <c r="B79" s="13"/>
      <c r="C79" s="13"/>
      <c r="D79" s="13" t="s">
        <v>121</v>
      </c>
      <c r="E79" s="7"/>
      <c r="F79" s="7"/>
      <c r="G79" s="7"/>
      <c r="H79" s="7"/>
      <c r="I79" s="7"/>
      <c r="J79" s="7"/>
      <c r="K79" s="7"/>
      <c r="L79" s="7"/>
    </row>
    <row r="80" spans="1:12" ht="15.75" thickBot="1" x14ac:dyDescent="0.3">
      <c r="A80" s="9" t="s">
        <v>62</v>
      </c>
      <c r="B80" s="13"/>
      <c r="C80" s="13">
        <v>244</v>
      </c>
      <c r="D80" s="13">
        <v>344</v>
      </c>
      <c r="E80" s="7">
        <f>140000+150000+30000</f>
        <v>320000</v>
      </c>
      <c r="F80" s="7"/>
      <c r="G80" s="7"/>
      <c r="H80" s="7"/>
      <c r="I80" s="7"/>
      <c r="J80" s="7"/>
      <c r="K80" s="7">
        <v>140000</v>
      </c>
      <c r="L80" s="7">
        <v>140000</v>
      </c>
    </row>
    <row r="81" spans="1:12" ht="15.75" thickBot="1" x14ac:dyDescent="0.3">
      <c r="A81" s="9" t="s">
        <v>63</v>
      </c>
      <c r="B81" s="13"/>
      <c r="C81" s="13">
        <v>244</v>
      </c>
      <c r="D81" s="13">
        <v>345</v>
      </c>
      <c r="E81" s="7">
        <f>80000+200000</f>
        <v>280000</v>
      </c>
      <c r="F81" s="7"/>
      <c r="G81" s="7"/>
      <c r="H81" s="7"/>
      <c r="I81" s="7"/>
      <c r="J81" s="7">
        <v>1620</v>
      </c>
      <c r="K81" s="7">
        <v>80000</v>
      </c>
      <c r="L81" s="7">
        <v>80000</v>
      </c>
    </row>
    <row r="82" spans="1:12" ht="15.75" thickBot="1" x14ac:dyDescent="0.3">
      <c r="A82" s="9" t="s">
        <v>64</v>
      </c>
      <c r="B82" s="13"/>
      <c r="C82" s="13">
        <v>244</v>
      </c>
      <c r="D82" s="13" t="s">
        <v>122</v>
      </c>
      <c r="E82" s="7">
        <f>348788.48+100000+4000+200000-30000</f>
        <v>622788.48</v>
      </c>
      <c r="F82" s="7">
        <f>624022.11+60530.87</f>
        <v>684552.98</v>
      </c>
      <c r="G82" s="7">
        <f>7000+25500+17000+1860+24675</f>
        <v>76035</v>
      </c>
      <c r="H82" s="7"/>
      <c r="I82" s="7"/>
      <c r="J82" s="7">
        <v>1373313.71</v>
      </c>
      <c r="K82" s="7">
        <f>348788.48+624022.11</f>
        <v>972810.59</v>
      </c>
      <c r="L82" s="7">
        <f>348788.48+624022.11</f>
        <v>972810.59</v>
      </c>
    </row>
    <row r="83" spans="1:12" ht="15.75" thickBot="1" x14ac:dyDescent="0.3">
      <c r="A83" s="9"/>
      <c r="B83" s="13"/>
      <c r="C83" s="13" t="s">
        <v>139</v>
      </c>
      <c r="D83" s="13" t="s">
        <v>140</v>
      </c>
      <c r="E83" s="7"/>
      <c r="F83" s="7"/>
      <c r="G83" s="7"/>
      <c r="H83" s="7"/>
      <c r="I83" s="7"/>
      <c r="J83" s="7"/>
      <c r="K83" s="7"/>
      <c r="L83" s="7"/>
    </row>
    <row r="84" spans="1:12" ht="26.25" thickBot="1" x14ac:dyDescent="0.3">
      <c r="A84" s="9" t="s">
        <v>124</v>
      </c>
      <c r="B84" s="13"/>
      <c r="C84" s="13">
        <v>244</v>
      </c>
      <c r="D84" s="13" t="s">
        <v>123</v>
      </c>
      <c r="E84" s="7">
        <v>21875</v>
      </c>
      <c r="F84" s="7"/>
      <c r="G84" s="7">
        <v>15000</v>
      </c>
      <c r="H84" s="7"/>
      <c r="I84" s="7"/>
      <c r="J84" s="7">
        <v>357420</v>
      </c>
      <c r="K84" s="7"/>
      <c r="L84" s="7"/>
    </row>
    <row r="85" spans="1:12" ht="26.25" thickBot="1" x14ac:dyDescent="0.3">
      <c r="A85" s="9" t="s">
        <v>65</v>
      </c>
      <c r="B85" s="13">
        <v>2650</v>
      </c>
      <c r="C85" s="13">
        <v>400</v>
      </c>
      <c r="D85" s="13"/>
      <c r="E85" s="7"/>
      <c r="F85" s="7"/>
      <c r="G85" s="7"/>
      <c r="H85" s="7"/>
      <c r="I85" s="7"/>
      <c r="J85" s="7"/>
      <c r="K85" s="7"/>
      <c r="L85" s="7"/>
    </row>
    <row r="86" spans="1:12" x14ac:dyDescent="0.25">
      <c r="A86" s="11" t="s">
        <v>15</v>
      </c>
      <c r="B86" s="38">
        <v>2651</v>
      </c>
      <c r="C86" s="38">
        <v>406</v>
      </c>
      <c r="D86" s="38"/>
      <c r="E86" s="26"/>
      <c r="F86" s="26"/>
      <c r="G86" s="26"/>
      <c r="H86" s="26"/>
      <c r="I86" s="26"/>
      <c r="J86" s="22"/>
      <c r="K86" s="26"/>
      <c r="L86" s="26"/>
    </row>
    <row r="87" spans="1:12" ht="39" thickBot="1" x14ac:dyDescent="0.3">
      <c r="A87" s="9" t="s">
        <v>66</v>
      </c>
      <c r="B87" s="39"/>
      <c r="C87" s="39"/>
      <c r="D87" s="39"/>
      <c r="E87" s="27"/>
      <c r="F87" s="27"/>
      <c r="G87" s="27"/>
      <c r="H87" s="27"/>
      <c r="I87" s="27"/>
      <c r="J87" s="23"/>
      <c r="K87" s="27"/>
      <c r="L87" s="27"/>
    </row>
    <row r="88" spans="1:12" ht="39" thickBot="1" x14ac:dyDescent="0.3">
      <c r="A88" s="9" t="s">
        <v>67</v>
      </c>
      <c r="B88" s="13">
        <v>2652</v>
      </c>
      <c r="C88" s="13">
        <v>407</v>
      </c>
      <c r="D88" s="13"/>
      <c r="E88" s="7"/>
      <c r="F88" s="7"/>
      <c r="G88" s="7"/>
      <c r="H88" s="7"/>
      <c r="I88" s="7"/>
      <c r="J88" s="7"/>
      <c r="K88" s="7"/>
      <c r="L88" s="7"/>
    </row>
    <row r="89" spans="1:12" ht="30.75" thickBot="1" x14ac:dyDescent="0.3">
      <c r="A89" s="8" t="s">
        <v>68</v>
      </c>
      <c r="B89" s="13">
        <v>3000</v>
      </c>
      <c r="C89" s="13">
        <v>100</v>
      </c>
      <c r="D89" s="13"/>
      <c r="E89" s="7"/>
      <c r="F89" s="7"/>
      <c r="G89" s="7"/>
      <c r="H89" s="7"/>
      <c r="I89" s="7"/>
      <c r="J89" s="7"/>
      <c r="K89" s="7"/>
      <c r="L89" s="7" t="s">
        <v>12</v>
      </c>
    </row>
    <row r="90" spans="1:12" x14ac:dyDescent="0.25">
      <c r="A90" s="11" t="s">
        <v>15</v>
      </c>
      <c r="B90" s="38">
        <v>3010</v>
      </c>
      <c r="C90" s="38"/>
      <c r="D90" s="38"/>
      <c r="E90" s="26"/>
      <c r="F90" s="26"/>
      <c r="G90" s="26"/>
      <c r="H90" s="26"/>
      <c r="I90" s="26"/>
      <c r="J90" s="22"/>
      <c r="K90" s="26"/>
      <c r="L90" s="26" t="s">
        <v>12</v>
      </c>
    </row>
    <row r="91" spans="1:12" ht="15.75" thickBot="1" x14ac:dyDescent="0.3">
      <c r="A91" s="8" t="s">
        <v>69</v>
      </c>
      <c r="B91" s="39"/>
      <c r="C91" s="39"/>
      <c r="D91" s="39"/>
      <c r="E91" s="27"/>
      <c r="F91" s="27"/>
      <c r="G91" s="27"/>
      <c r="H91" s="27"/>
      <c r="I91" s="27"/>
      <c r="J91" s="23"/>
      <c r="K91" s="27"/>
      <c r="L91" s="27"/>
    </row>
    <row r="92" spans="1:12" ht="30.75" thickBot="1" x14ac:dyDescent="0.3">
      <c r="A92" s="8" t="s">
        <v>70</v>
      </c>
      <c r="B92" s="13">
        <v>3020</v>
      </c>
      <c r="C92" s="13"/>
      <c r="D92" s="13"/>
      <c r="E92" s="7"/>
      <c r="F92" s="7"/>
      <c r="G92" s="7"/>
      <c r="H92" s="7"/>
      <c r="I92" s="7"/>
      <c r="J92" s="7"/>
      <c r="K92" s="7"/>
      <c r="L92" s="7" t="s">
        <v>12</v>
      </c>
    </row>
    <row r="93" spans="1:12" ht="30.75" thickBot="1" x14ac:dyDescent="0.3">
      <c r="A93" s="8" t="s">
        <v>71</v>
      </c>
      <c r="B93" s="13">
        <v>3030</v>
      </c>
      <c r="C93" s="13"/>
      <c r="D93" s="13"/>
      <c r="E93" s="7"/>
      <c r="F93" s="7"/>
      <c r="G93" s="7"/>
      <c r="H93" s="7"/>
      <c r="I93" s="7"/>
      <c r="J93" s="7"/>
      <c r="K93" s="7"/>
      <c r="L93" s="7" t="s">
        <v>12</v>
      </c>
    </row>
    <row r="94" spans="1:12" ht="15.75" thickBot="1" x14ac:dyDescent="0.3">
      <c r="A94" s="8" t="s">
        <v>72</v>
      </c>
      <c r="B94" s="13">
        <v>4000</v>
      </c>
      <c r="C94" s="13" t="s">
        <v>12</v>
      </c>
      <c r="D94" s="13"/>
      <c r="E94" s="7"/>
      <c r="F94" s="7"/>
      <c r="G94" s="7"/>
      <c r="H94" s="7"/>
      <c r="I94" s="7"/>
      <c r="J94" s="7"/>
      <c r="K94" s="7"/>
      <c r="L94" s="7" t="s">
        <v>12</v>
      </c>
    </row>
    <row r="95" spans="1:12" x14ac:dyDescent="0.25">
      <c r="A95" s="11" t="s">
        <v>26</v>
      </c>
      <c r="B95" s="38">
        <v>4010</v>
      </c>
      <c r="C95" s="38">
        <v>610</v>
      </c>
      <c r="D95" s="38"/>
      <c r="E95" s="26"/>
      <c r="F95" s="26"/>
      <c r="G95" s="26"/>
      <c r="H95" s="26"/>
      <c r="I95" s="26"/>
      <c r="J95" s="22"/>
      <c r="K95" s="26"/>
      <c r="L95" s="26" t="s">
        <v>12</v>
      </c>
    </row>
    <row r="96" spans="1:12" ht="15.75" thickBot="1" x14ac:dyDescent="0.3">
      <c r="A96" s="9" t="s">
        <v>73</v>
      </c>
      <c r="B96" s="39"/>
      <c r="C96" s="39"/>
      <c r="D96" s="39"/>
      <c r="E96" s="27"/>
      <c r="F96" s="27"/>
      <c r="G96" s="27"/>
      <c r="H96" s="27"/>
      <c r="I96" s="27"/>
      <c r="J96" s="23"/>
      <c r="K96" s="27"/>
      <c r="L96" s="27"/>
    </row>
    <row r="97" spans="1:12" ht="25.5" customHeight="1" x14ac:dyDescent="0.25"/>
    <row r="98" spans="1:12" x14ac:dyDescent="0.25">
      <c r="A98" s="32" t="s">
        <v>76</v>
      </c>
      <c r="B98" s="33"/>
      <c r="C98" s="33"/>
      <c r="D98" s="33"/>
      <c r="E98" s="33"/>
      <c r="F98" s="33"/>
      <c r="G98" s="33"/>
      <c r="H98" s="33"/>
      <c r="I98" s="33"/>
      <c r="J98" s="33"/>
      <c r="K98" s="33"/>
      <c r="L98" s="33"/>
    </row>
    <row r="99" spans="1:12" x14ac:dyDescent="0.25">
      <c r="A99" s="33"/>
      <c r="B99" s="33"/>
      <c r="C99" s="33"/>
      <c r="D99" s="33"/>
      <c r="E99" s="33"/>
      <c r="F99" s="33"/>
      <c r="G99" s="33"/>
      <c r="H99" s="33"/>
      <c r="I99" s="33"/>
      <c r="J99" s="33"/>
      <c r="K99" s="33"/>
      <c r="L99" s="33"/>
    </row>
    <row r="100" spans="1:12" x14ac:dyDescent="0.25">
      <c r="A100" s="33"/>
      <c r="B100" s="33"/>
      <c r="C100" s="33"/>
      <c r="D100" s="33"/>
      <c r="E100" s="33"/>
      <c r="F100" s="33"/>
      <c r="G100" s="33"/>
      <c r="H100" s="33"/>
      <c r="I100" s="33"/>
      <c r="J100" s="33"/>
      <c r="K100" s="33"/>
      <c r="L100" s="33"/>
    </row>
    <row r="101" spans="1:12" x14ac:dyDescent="0.25">
      <c r="A101" s="33"/>
      <c r="B101" s="33"/>
      <c r="C101" s="33"/>
      <c r="D101" s="33"/>
      <c r="E101" s="33"/>
      <c r="F101" s="33"/>
      <c r="G101" s="33"/>
      <c r="H101" s="33"/>
      <c r="I101" s="33"/>
      <c r="J101" s="33"/>
      <c r="K101" s="33"/>
      <c r="L101" s="33"/>
    </row>
    <row r="102" spans="1:12" x14ac:dyDescent="0.25">
      <c r="A102" s="33"/>
      <c r="B102" s="33"/>
      <c r="C102" s="33"/>
      <c r="D102" s="33"/>
      <c r="E102" s="33"/>
      <c r="F102" s="33"/>
      <c r="G102" s="33"/>
      <c r="H102" s="33"/>
      <c r="I102" s="33"/>
      <c r="J102" s="33"/>
      <c r="K102" s="33"/>
      <c r="L102" s="33"/>
    </row>
    <row r="103" spans="1:12" x14ac:dyDescent="0.25">
      <c r="A103" s="33"/>
      <c r="B103" s="33"/>
      <c r="C103" s="33"/>
      <c r="D103" s="33"/>
      <c r="E103" s="33"/>
      <c r="F103" s="33"/>
      <c r="G103" s="33"/>
      <c r="H103" s="33"/>
      <c r="I103" s="33"/>
      <c r="J103" s="33"/>
      <c r="K103" s="33"/>
      <c r="L103" s="33"/>
    </row>
    <row r="104" spans="1:12" x14ac:dyDescent="0.25">
      <c r="A104" s="33"/>
      <c r="B104" s="33"/>
      <c r="C104" s="33"/>
      <c r="D104" s="33"/>
      <c r="E104" s="33"/>
      <c r="F104" s="33"/>
      <c r="G104" s="33"/>
      <c r="H104" s="33"/>
      <c r="I104" s="33"/>
      <c r="J104" s="33"/>
      <c r="K104" s="33"/>
      <c r="L104" s="33"/>
    </row>
    <row r="105" spans="1:12" x14ac:dyDescent="0.25">
      <c r="A105" s="33"/>
      <c r="B105" s="33"/>
      <c r="C105" s="33"/>
      <c r="D105" s="33"/>
      <c r="E105" s="33"/>
      <c r="F105" s="33"/>
      <c r="G105" s="33"/>
      <c r="H105" s="33"/>
      <c r="I105" s="33"/>
      <c r="J105" s="33"/>
      <c r="K105" s="33"/>
      <c r="L105" s="33"/>
    </row>
    <row r="106" spans="1:12" x14ac:dyDescent="0.25">
      <c r="A106" s="33"/>
      <c r="B106" s="33"/>
      <c r="C106" s="33"/>
      <c r="D106" s="33"/>
      <c r="E106" s="33"/>
      <c r="F106" s="33"/>
      <c r="G106" s="33"/>
      <c r="H106" s="33"/>
      <c r="I106" s="33"/>
      <c r="J106" s="33"/>
      <c r="K106" s="33"/>
      <c r="L106" s="33"/>
    </row>
    <row r="107" spans="1:12" x14ac:dyDescent="0.25">
      <c r="A107" s="33"/>
      <c r="B107" s="33"/>
      <c r="C107" s="33"/>
      <c r="D107" s="33"/>
      <c r="E107" s="33"/>
      <c r="F107" s="33"/>
      <c r="G107" s="33"/>
      <c r="H107" s="33"/>
      <c r="I107" s="33"/>
      <c r="J107" s="33"/>
      <c r="K107" s="33"/>
      <c r="L107" s="33"/>
    </row>
    <row r="108" spans="1:12" x14ac:dyDescent="0.25">
      <c r="A108" s="33"/>
      <c r="B108" s="33"/>
      <c r="C108" s="33"/>
      <c r="D108" s="33"/>
      <c r="E108" s="33"/>
      <c r="F108" s="33"/>
      <c r="G108" s="33"/>
      <c r="H108" s="33"/>
      <c r="I108" s="33"/>
      <c r="J108" s="33"/>
      <c r="K108" s="33"/>
      <c r="L108" s="33"/>
    </row>
    <row r="109" spans="1:12" x14ac:dyDescent="0.25">
      <c r="A109" s="33"/>
      <c r="B109" s="33"/>
      <c r="C109" s="33"/>
      <c r="D109" s="33"/>
      <c r="E109" s="33"/>
      <c r="F109" s="33"/>
      <c r="G109" s="33"/>
      <c r="H109" s="33"/>
      <c r="I109" s="33"/>
      <c r="J109" s="33"/>
      <c r="K109" s="33"/>
      <c r="L109" s="33"/>
    </row>
    <row r="110" spans="1:12" x14ac:dyDescent="0.25">
      <c r="A110" s="33"/>
      <c r="B110" s="33"/>
      <c r="C110" s="33"/>
      <c r="D110" s="33"/>
      <c r="E110" s="33"/>
      <c r="F110" s="33"/>
      <c r="G110" s="33"/>
      <c r="H110" s="33"/>
      <c r="I110" s="33"/>
      <c r="J110" s="33"/>
      <c r="K110" s="33"/>
      <c r="L110" s="33"/>
    </row>
    <row r="111" spans="1:12" x14ac:dyDescent="0.25">
      <c r="A111" s="33"/>
      <c r="B111" s="33"/>
      <c r="C111" s="33"/>
      <c r="D111" s="33"/>
      <c r="E111" s="33"/>
      <c r="F111" s="33"/>
      <c r="G111" s="33"/>
      <c r="H111" s="33"/>
      <c r="I111" s="33"/>
      <c r="J111" s="33"/>
      <c r="K111" s="33"/>
      <c r="L111" s="33"/>
    </row>
    <row r="112" spans="1:12" x14ac:dyDescent="0.25">
      <c r="A112" s="33"/>
      <c r="B112" s="33"/>
      <c r="C112" s="33"/>
      <c r="D112" s="33"/>
      <c r="E112" s="33"/>
      <c r="F112" s="33"/>
      <c r="G112" s="33"/>
      <c r="H112" s="33"/>
      <c r="I112" s="33"/>
      <c r="J112" s="33"/>
      <c r="K112" s="33"/>
      <c r="L112" s="33"/>
    </row>
    <row r="113" spans="1:12" x14ac:dyDescent="0.25">
      <c r="A113" s="33"/>
      <c r="B113" s="33"/>
      <c r="C113" s="33"/>
      <c r="D113" s="33"/>
      <c r="E113" s="33"/>
      <c r="F113" s="33"/>
      <c r="G113" s="33"/>
      <c r="H113" s="33"/>
      <c r="I113" s="33"/>
      <c r="J113" s="33"/>
      <c r="K113" s="33"/>
      <c r="L113" s="33"/>
    </row>
    <row r="114" spans="1:12" x14ac:dyDescent="0.25">
      <c r="A114" s="33"/>
      <c r="B114" s="33"/>
      <c r="C114" s="33"/>
      <c r="D114" s="33"/>
      <c r="E114" s="33"/>
      <c r="F114" s="33"/>
      <c r="G114" s="33"/>
      <c r="H114" s="33"/>
      <c r="I114" s="33"/>
      <c r="J114" s="33"/>
      <c r="K114" s="33"/>
      <c r="L114" s="33"/>
    </row>
    <row r="115" spans="1:12" x14ac:dyDescent="0.25">
      <c r="A115" s="33"/>
      <c r="B115" s="33"/>
      <c r="C115" s="33"/>
      <c r="D115" s="33"/>
      <c r="E115" s="33"/>
      <c r="F115" s="33"/>
      <c r="G115" s="33"/>
      <c r="H115" s="33"/>
      <c r="I115" s="33"/>
      <c r="J115" s="33"/>
      <c r="K115" s="33"/>
      <c r="L115" s="33"/>
    </row>
    <row r="116" spans="1:12" x14ac:dyDescent="0.25">
      <c r="A116" s="33"/>
      <c r="B116" s="33"/>
      <c r="C116" s="33"/>
      <c r="D116" s="33"/>
      <c r="E116" s="33"/>
      <c r="F116" s="33"/>
      <c r="G116" s="33"/>
      <c r="H116" s="33"/>
      <c r="I116" s="33"/>
      <c r="J116" s="33"/>
      <c r="K116" s="33"/>
      <c r="L116" s="33"/>
    </row>
    <row r="117" spans="1:12" x14ac:dyDescent="0.25">
      <c r="A117" s="33"/>
      <c r="B117" s="33"/>
      <c r="C117" s="33"/>
      <c r="D117" s="33"/>
      <c r="E117" s="33"/>
      <c r="F117" s="33"/>
      <c r="G117" s="33"/>
      <c r="H117" s="33"/>
      <c r="I117" s="33"/>
      <c r="J117" s="33"/>
      <c r="K117" s="33"/>
      <c r="L117" s="33"/>
    </row>
    <row r="118" spans="1:12" x14ac:dyDescent="0.25">
      <c r="A118" s="33"/>
      <c r="B118" s="33"/>
      <c r="C118" s="33"/>
      <c r="D118" s="33"/>
      <c r="E118" s="33"/>
      <c r="F118" s="33"/>
      <c r="G118" s="33"/>
      <c r="H118" s="33"/>
      <c r="I118" s="33"/>
      <c r="J118" s="33"/>
      <c r="K118" s="33"/>
      <c r="L118" s="33"/>
    </row>
    <row r="119" spans="1:12" x14ac:dyDescent="0.25">
      <c r="A119" s="33"/>
      <c r="B119" s="33"/>
      <c r="C119" s="33"/>
      <c r="D119" s="33"/>
      <c r="E119" s="33"/>
      <c r="F119" s="33"/>
      <c r="G119" s="33"/>
      <c r="H119" s="33"/>
      <c r="I119" s="33"/>
      <c r="J119" s="33"/>
      <c r="K119" s="33"/>
      <c r="L119" s="33"/>
    </row>
    <row r="120" spans="1:12" ht="90.75" customHeight="1" x14ac:dyDescent="0.25">
      <c r="A120" s="33"/>
      <c r="B120" s="33"/>
      <c r="C120" s="33"/>
      <c r="D120" s="33"/>
      <c r="E120" s="33"/>
      <c r="F120" s="33"/>
      <c r="G120" s="33"/>
      <c r="H120" s="33"/>
      <c r="I120" s="33"/>
      <c r="J120" s="33"/>
      <c r="K120" s="33"/>
      <c r="L120" s="33"/>
    </row>
  </sheetData>
  <mergeCells count="164">
    <mergeCell ref="A3:A5"/>
    <mergeCell ref="B3:B5"/>
    <mergeCell ref="C3:C5"/>
    <mergeCell ref="D3:D5"/>
    <mergeCell ref="E3:L3"/>
    <mergeCell ref="E4:J4"/>
    <mergeCell ref="K4:K5"/>
    <mergeCell ref="L4:L5"/>
    <mergeCell ref="B14:B15"/>
    <mergeCell ref="C14:C15"/>
    <mergeCell ref="D14:D15"/>
    <mergeCell ref="E14:E15"/>
    <mergeCell ref="F14:F15"/>
    <mergeCell ref="B10:B11"/>
    <mergeCell ref="C10:C11"/>
    <mergeCell ref="D10:D11"/>
    <mergeCell ref="E10:E11"/>
    <mergeCell ref="F10:F11"/>
    <mergeCell ref="G14:G15"/>
    <mergeCell ref="H14:H15"/>
    <mergeCell ref="I14:I15"/>
    <mergeCell ref="K14:K15"/>
    <mergeCell ref="L14:L15"/>
    <mergeCell ref="H10:H11"/>
    <mergeCell ref="I10:I11"/>
    <mergeCell ref="K10:K11"/>
    <mergeCell ref="L10:L11"/>
    <mergeCell ref="G10:G11"/>
    <mergeCell ref="B29:B30"/>
    <mergeCell ref="C29:C30"/>
    <mergeCell ref="D29:D30"/>
    <mergeCell ref="E29:E30"/>
    <mergeCell ref="F29:F30"/>
    <mergeCell ref="B22:B23"/>
    <mergeCell ref="C22:C23"/>
    <mergeCell ref="D22:D23"/>
    <mergeCell ref="E22:E23"/>
    <mergeCell ref="F22:F23"/>
    <mergeCell ref="G29:G30"/>
    <mergeCell ref="H29:H30"/>
    <mergeCell ref="I29:I30"/>
    <mergeCell ref="K29:K30"/>
    <mergeCell ref="L29:L30"/>
    <mergeCell ref="H22:H23"/>
    <mergeCell ref="I22:I23"/>
    <mergeCell ref="K22:K23"/>
    <mergeCell ref="L22:L23"/>
    <mergeCell ref="G22:G23"/>
    <mergeCell ref="B34:B35"/>
    <mergeCell ref="C34:C35"/>
    <mergeCell ref="D34:D35"/>
    <mergeCell ref="E34:E35"/>
    <mergeCell ref="F34:F35"/>
    <mergeCell ref="B32:B33"/>
    <mergeCell ref="C32:C33"/>
    <mergeCell ref="D32:D33"/>
    <mergeCell ref="E32:E33"/>
    <mergeCell ref="F32:F33"/>
    <mergeCell ref="G34:G35"/>
    <mergeCell ref="H34:H35"/>
    <mergeCell ref="I34:I35"/>
    <mergeCell ref="K34:K35"/>
    <mergeCell ref="L34:L35"/>
    <mergeCell ref="H32:H33"/>
    <mergeCell ref="I32:I33"/>
    <mergeCell ref="K32:K33"/>
    <mergeCell ref="L32:L33"/>
    <mergeCell ref="G32:G33"/>
    <mergeCell ref="B45:B46"/>
    <mergeCell ref="C45:C46"/>
    <mergeCell ref="D45:D46"/>
    <mergeCell ref="E45:E46"/>
    <mergeCell ref="F45:F46"/>
    <mergeCell ref="B41:B42"/>
    <mergeCell ref="C41:C42"/>
    <mergeCell ref="D41:D42"/>
    <mergeCell ref="E41:E42"/>
    <mergeCell ref="F41:F42"/>
    <mergeCell ref="G45:G46"/>
    <mergeCell ref="H45:H46"/>
    <mergeCell ref="I45:I46"/>
    <mergeCell ref="K45:K46"/>
    <mergeCell ref="L45:L46"/>
    <mergeCell ref="H41:H42"/>
    <mergeCell ref="I41:I42"/>
    <mergeCell ref="K41:K42"/>
    <mergeCell ref="L41:L42"/>
    <mergeCell ref="G41:G42"/>
    <mergeCell ref="B50:B51"/>
    <mergeCell ref="C50:C51"/>
    <mergeCell ref="D50:D51"/>
    <mergeCell ref="E50:E51"/>
    <mergeCell ref="F50:F51"/>
    <mergeCell ref="B47:B48"/>
    <mergeCell ref="C47:C48"/>
    <mergeCell ref="D47:D48"/>
    <mergeCell ref="E47:E48"/>
    <mergeCell ref="F47:F48"/>
    <mergeCell ref="G50:G51"/>
    <mergeCell ref="H50:H51"/>
    <mergeCell ref="I50:I51"/>
    <mergeCell ref="K50:K51"/>
    <mergeCell ref="L50:L51"/>
    <mergeCell ref="H47:H48"/>
    <mergeCell ref="I47:I48"/>
    <mergeCell ref="K47:K48"/>
    <mergeCell ref="L47:L48"/>
    <mergeCell ref="G47:G48"/>
    <mergeCell ref="B64:B65"/>
    <mergeCell ref="C64:C65"/>
    <mergeCell ref="D64:D65"/>
    <mergeCell ref="E64:E65"/>
    <mergeCell ref="F64:F65"/>
    <mergeCell ref="B56:B57"/>
    <mergeCell ref="C56:C57"/>
    <mergeCell ref="D56:D57"/>
    <mergeCell ref="E56:E57"/>
    <mergeCell ref="F56:F57"/>
    <mergeCell ref="G64:G65"/>
    <mergeCell ref="H64:H65"/>
    <mergeCell ref="I64:I65"/>
    <mergeCell ref="K64:K65"/>
    <mergeCell ref="L64:L65"/>
    <mergeCell ref="H56:H57"/>
    <mergeCell ref="I56:I57"/>
    <mergeCell ref="K56:K57"/>
    <mergeCell ref="L56:L57"/>
    <mergeCell ref="G56:G57"/>
    <mergeCell ref="L86:L87"/>
    <mergeCell ref="B90:B91"/>
    <mergeCell ref="C90:C91"/>
    <mergeCell ref="D90:D91"/>
    <mergeCell ref="E90:E91"/>
    <mergeCell ref="F90:F91"/>
    <mergeCell ref="B86:B87"/>
    <mergeCell ref="C86:C87"/>
    <mergeCell ref="D86:D87"/>
    <mergeCell ref="E86:E87"/>
    <mergeCell ref="F86:F87"/>
    <mergeCell ref="G86:G87"/>
    <mergeCell ref="A73:A74"/>
    <mergeCell ref="A35:A36"/>
    <mergeCell ref="A39:A40"/>
    <mergeCell ref="A98:L120"/>
    <mergeCell ref="A1:L1"/>
    <mergeCell ref="H95:H96"/>
    <mergeCell ref="I95:I96"/>
    <mergeCell ref="K95:K96"/>
    <mergeCell ref="L95:L96"/>
    <mergeCell ref="A70:A71"/>
    <mergeCell ref="B95:B96"/>
    <mergeCell ref="C95:C96"/>
    <mergeCell ref="D95:D96"/>
    <mergeCell ref="E95:E96"/>
    <mergeCell ref="F95:F96"/>
    <mergeCell ref="G95:G96"/>
    <mergeCell ref="G90:G91"/>
    <mergeCell ref="H90:H91"/>
    <mergeCell ref="I90:I91"/>
    <mergeCell ref="K90:K91"/>
    <mergeCell ref="L90:L91"/>
    <mergeCell ref="H86:H87"/>
    <mergeCell ref="I86:I87"/>
    <mergeCell ref="K86:K87"/>
  </mergeCells>
  <hyperlinks>
    <hyperlink ref="C3" location="Par522" display="Par522" xr:uid="{00000000-0004-0000-0000-000000000000}"/>
    <hyperlink ref="D3" location="Par528" display="Par528" xr:uid="{00000000-0004-0000-0000-000001000000}"/>
    <hyperlink ref="A7" location="Par529" display="Par529" xr:uid="{00000000-0004-0000-0000-000002000000}"/>
    <hyperlink ref="A8" location="Par529" display="Par529" xr:uid="{00000000-0004-0000-0000-000003000000}"/>
    <hyperlink ref="A28" location="Par530" display="Par530" xr:uid="{00000000-0004-0000-0000-000004000000}"/>
    <hyperlink ref="A63" location="Par531" display="Par531" xr:uid="{00000000-0004-0000-0000-000005000000}"/>
    <hyperlink ref="A89" location="Par532" display="Par532" xr:uid="{00000000-0004-0000-0000-000006000000}"/>
    <hyperlink ref="A91" location="Par532" display="Par532" xr:uid="{00000000-0004-0000-0000-000007000000}"/>
    <hyperlink ref="A92" location="Par532" display="Par532" xr:uid="{00000000-0004-0000-0000-000008000000}"/>
    <hyperlink ref="A93" location="Par532" display="Par532" xr:uid="{00000000-0004-0000-0000-000009000000}"/>
    <hyperlink ref="A94" location="Par533" display="Par533" xr:uid="{00000000-0004-0000-0000-00000A000000}"/>
  </hyperlink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1"/>
  <sheetViews>
    <sheetView tabSelected="1" topLeftCell="A33" workbookViewId="0">
      <selection activeCell="A34" sqref="A34:M51"/>
    </sheetView>
  </sheetViews>
  <sheetFormatPr defaultRowHeight="15" x14ac:dyDescent="0.25"/>
  <cols>
    <col min="1" max="1" width="9.140625" style="18"/>
    <col min="2" max="2" width="32.5703125" customWidth="1"/>
    <col min="3" max="3" width="10.5703125" customWidth="1"/>
    <col min="4" max="4" width="7.85546875" customWidth="1"/>
    <col min="5" max="5" width="17.85546875" customWidth="1"/>
    <col min="6" max="6" width="18.85546875" customWidth="1"/>
    <col min="7" max="7" width="15.140625" customWidth="1"/>
    <col min="8" max="8" width="9.28515625" customWidth="1"/>
  </cols>
  <sheetData>
    <row r="1" spans="1:8" ht="52.5" customHeight="1" thickBot="1" x14ac:dyDescent="0.3">
      <c r="A1" s="54" t="s">
        <v>120</v>
      </c>
      <c r="B1" s="55"/>
      <c r="C1" s="55"/>
      <c r="D1" s="55"/>
      <c r="E1" s="55"/>
      <c r="F1" s="55"/>
      <c r="G1" s="55"/>
      <c r="H1" s="55"/>
    </row>
    <row r="2" spans="1:8" ht="15.75" thickBot="1" x14ac:dyDescent="0.3">
      <c r="A2" s="57" t="s">
        <v>78</v>
      </c>
      <c r="B2" s="57" t="s">
        <v>0</v>
      </c>
      <c r="C2" s="57" t="s">
        <v>79</v>
      </c>
      <c r="D2" s="57" t="s">
        <v>80</v>
      </c>
      <c r="E2" s="59" t="s">
        <v>81</v>
      </c>
      <c r="F2" s="60"/>
      <c r="G2" s="60"/>
      <c r="H2" s="61"/>
    </row>
    <row r="3" spans="1:8" ht="64.5" thickBot="1" x14ac:dyDescent="0.3">
      <c r="A3" s="58"/>
      <c r="B3" s="58"/>
      <c r="C3" s="58"/>
      <c r="D3" s="58"/>
      <c r="E3" s="2" t="s">
        <v>144</v>
      </c>
      <c r="F3" s="2" t="s">
        <v>145</v>
      </c>
      <c r="G3" s="2" t="s">
        <v>146</v>
      </c>
      <c r="H3" s="2" t="s">
        <v>82</v>
      </c>
    </row>
    <row r="4" spans="1:8" ht="15.75" thickBot="1" x14ac:dyDescent="0.3">
      <c r="A4" s="1">
        <v>1</v>
      </c>
      <c r="B4" s="2">
        <v>2</v>
      </c>
      <c r="C4" s="2">
        <v>3</v>
      </c>
      <c r="D4" s="2">
        <v>4</v>
      </c>
      <c r="E4" s="2">
        <v>5</v>
      </c>
      <c r="F4" s="2">
        <v>6</v>
      </c>
      <c r="G4" s="2">
        <v>7</v>
      </c>
      <c r="H4" s="2">
        <v>8</v>
      </c>
    </row>
    <row r="5" spans="1:8" ht="30.75" thickBot="1" x14ac:dyDescent="0.3">
      <c r="A5" s="17">
        <v>1</v>
      </c>
      <c r="B5" s="15" t="s">
        <v>83</v>
      </c>
      <c r="C5" s="2">
        <v>26000</v>
      </c>
      <c r="D5" s="2" t="s">
        <v>12</v>
      </c>
      <c r="E5" s="7">
        <f>E14</f>
        <v>38506008.600000001</v>
      </c>
      <c r="F5" s="2">
        <f>13396082.27+788424</f>
        <v>14184506.27</v>
      </c>
      <c r="G5" s="2">
        <f>13396082.27+788424</f>
        <v>14184506.27</v>
      </c>
      <c r="H5" s="2"/>
    </row>
    <row r="6" spans="1:8" ht="15.75" thickBot="1" x14ac:dyDescent="0.3">
      <c r="A6" s="12"/>
      <c r="B6" s="16" t="s">
        <v>15</v>
      </c>
      <c r="C6" s="57">
        <v>26100</v>
      </c>
      <c r="D6" s="57" t="s">
        <v>12</v>
      </c>
      <c r="E6" s="57"/>
      <c r="F6" s="57"/>
      <c r="G6" s="57"/>
      <c r="H6" s="57"/>
    </row>
    <row r="7" spans="1:8" ht="153.75" thickBot="1" x14ac:dyDescent="0.3">
      <c r="A7" s="12" t="s">
        <v>111</v>
      </c>
      <c r="B7" s="14" t="s">
        <v>84</v>
      </c>
      <c r="C7" s="58"/>
      <c r="D7" s="58"/>
      <c r="E7" s="58"/>
      <c r="F7" s="58"/>
      <c r="G7" s="58"/>
      <c r="H7" s="58"/>
    </row>
    <row r="8" spans="1:8" ht="105.75" thickBot="1" x14ac:dyDescent="0.3">
      <c r="A8" s="12" t="s">
        <v>110</v>
      </c>
      <c r="B8" s="15" t="s">
        <v>85</v>
      </c>
      <c r="C8" s="2">
        <v>26200</v>
      </c>
      <c r="D8" s="2" t="s">
        <v>12</v>
      </c>
      <c r="E8" s="2"/>
      <c r="F8" s="2"/>
      <c r="G8" s="2"/>
      <c r="H8" s="2"/>
    </row>
    <row r="9" spans="1:8" ht="105.75" thickBot="1" x14ac:dyDescent="0.3">
      <c r="A9" s="12" t="s">
        <v>112</v>
      </c>
      <c r="B9" s="15" t="s">
        <v>86</v>
      </c>
      <c r="C9" s="2">
        <v>26300</v>
      </c>
      <c r="D9" s="2" t="s">
        <v>12</v>
      </c>
      <c r="E9" s="2"/>
      <c r="F9" s="2"/>
      <c r="G9" s="2"/>
      <c r="H9" s="2"/>
    </row>
    <row r="10" spans="1:8" ht="15.75" thickBot="1" x14ac:dyDescent="0.3">
      <c r="A10" s="12" t="s">
        <v>113</v>
      </c>
      <c r="B10" s="16" t="s">
        <v>87</v>
      </c>
      <c r="C10" s="57">
        <v>26310</v>
      </c>
      <c r="D10" s="57" t="s">
        <v>12</v>
      </c>
      <c r="E10" s="57"/>
      <c r="F10" s="57"/>
      <c r="G10" s="57"/>
      <c r="H10" s="57"/>
    </row>
    <row r="11" spans="1:8" ht="26.25" thickBot="1" x14ac:dyDescent="0.3">
      <c r="A11" s="12"/>
      <c r="B11" s="14" t="s">
        <v>88</v>
      </c>
      <c r="C11" s="58"/>
      <c r="D11" s="58"/>
      <c r="E11" s="58"/>
      <c r="F11" s="58"/>
      <c r="G11" s="58"/>
      <c r="H11" s="58"/>
    </row>
    <row r="12" spans="1:8" ht="15.75" thickBot="1" x14ac:dyDescent="0.3">
      <c r="A12" s="12" t="s">
        <v>114</v>
      </c>
      <c r="B12" s="15" t="s">
        <v>89</v>
      </c>
      <c r="C12" s="2" t="s">
        <v>90</v>
      </c>
      <c r="D12" s="2"/>
      <c r="E12" s="2"/>
      <c r="F12" s="2"/>
      <c r="G12" s="2"/>
      <c r="H12" s="2"/>
    </row>
    <row r="13" spans="1:8" ht="26.25" thickBot="1" x14ac:dyDescent="0.3">
      <c r="A13" s="12"/>
      <c r="B13" s="14" t="s">
        <v>91</v>
      </c>
      <c r="C13" s="2">
        <v>26320</v>
      </c>
      <c r="D13" s="2" t="s">
        <v>12</v>
      </c>
      <c r="E13" s="2"/>
      <c r="F13" s="2"/>
      <c r="G13" s="2"/>
      <c r="H13" s="2"/>
    </row>
    <row r="14" spans="1:8" ht="105.75" thickBot="1" x14ac:dyDescent="0.3">
      <c r="A14" s="12" t="s">
        <v>116</v>
      </c>
      <c r="B14" s="15" t="s">
        <v>92</v>
      </c>
      <c r="C14" s="2">
        <v>26400</v>
      </c>
      <c r="D14" s="2" t="s">
        <v>12</v>
      </c>
      <c r="E14" s="7">
        <f>E19</f>
        <v>38506008.600000001</v>
      </c>
      <c r="F14" s="2">
        <f>13396082.27+788424</f>
        <v>14184506.27</v>
      </c>
      <c r="G14" s="2">
        <f>13396082.27+788424</f>
        <v>14184506.27</v>
      </c>
      <c r="H14" s="2"/>
    </row>
    <row r="15" spans="1:8" ht="15.75" thickBot="1" x14ac:dyDescent="0.3">
      <c r="A15" s="12" t="s">
        <v>115</v>
      </c>
      <c r="B15" s="16" t="s">
        <v>15</v>
      </c>
      <c r="C15" s="57">
        <v>26410</v>
      </c>
      <c r="D15" s="57" t="s">
        <v>12</v>
      </c>
      <c r="E15" s="57"/>
      <c r="F15" s="57"/>
      <c r="G15" s="57"/>
      <c r="H15" s="57"/>
    </row>
    <row r="16" spans="1:8" ht="39" thickBot="1" x14ac:dyDescent="0.3">
      <c r="A16" s="12"/>
      <c r="B16" s="14" t="s">
        <v>93</v>
      </c>
      <c r="C16" s="58"/>
      <c r="D16" s="58"/>
      <c r="E16" s="58"/>
      <c r="F16" s="58"/>
      <c r="G16" s="58"/>
      <c r="H16" s="58"/>
    </row>
    <row r="17" spans="1:8" ht="15.75" thickBot="1" x14ac:dyDescent="0.3">
      <c r="A17" s="12" t="s">
        <v>94</v>
      </c>
      <c r="B17" s="16" t="s">
        <v>15</v>
      </c>
      <c r="C17" s="57">
        <v>26411</v>
      </c>
      <c r="D17" s="57" t="s">
        <v>12</v>
      </c>
      <c r="E17" s="57"/>
      <c r="F17" s="57"/>
      <c r="G17" s="57"/>
      <c r="H17" s="57"/>
    </row>
    <row r="18" spans="1:8" ht="26.25" thickBot="1" x14ac:dyDescent="0.3">
      <c r="A18" s="12" t="s">
        <v>100</v>
      </c>
      <c r="B18" s="14" t="s">
        <v>95</v>
      </c>
      <c r="C18" s="58"/>
      <c r="D18" s="58"/>
      <c r="E18" s="58"/>
      <c r="F18" s="58"/>
      <c r="G18" s="58"/>
      <c r="H18" s="58"/>
    </row>
    <row r="19" spans="1:8" ht="30.75" thickBot="1" x14ac:dyDescent="0.3">
      <c r="A19" s="12"/>
      <c r="B19" s="15" t="s">
        <v>96</v>
      </c>
      <c r="C19" s="2">
        <v>26412</v>
      </c>
      <c r="D19" s="2" t="s">
        <v>12</v>
      </c>
      <c r="E19" s="7">
        <f>E24</f>
        <v>38506008.600000001</v>
      </c>
      <c r="F19" s="21">
        <f>13396082.27+788424</f>
        <v>14184506.27</v>
      </c>
      <c r="G19" s="21">
        <f>13396082.27+788424</f>
        <v>14184506.27</v>
      </c>
      <c r="H19" s="2"/>
    </row>
    <row r="20" spans="1:8" ht="75.75" thickBot="1" x14ac:dyDescent="0.3">
      <c r="A20" s="12" t="s">
        <v>117</v>
      </c>
      <c r="B20" s="15" t="s">
        <v>97</v>
      </c>
      <c r="C20" s="2">
        <v>26420</v>
      </c>
      <c r="D20" s="2" t="s">
        <v>12</v>
      </c>
      <c r="E20" s="2"/>
      <c r="F20" s="2"/>
      <c r="G20" s="2"/>
      <c r="H20" s="2"/>
    </row>
    <row r="21" spans="1:8" ht="15.75" thickBot="1" x14ac:dyDescent="0.3">
      <c r="A21" s="12" t="s">
        <v>98</v>
      </c>
      <c r="B21" s="16" t="s">
        <v>15</v>
      </c>
      <c r="C21" s="57">
        <v>26421</v>
      </c>
      <c r="D21" s="57" t="s">
        <v>12</v>
      </c>
      <c r="E21" s="57"/>
      <c r="F21" s="57"/>
      <c r="G21" s="57"/>
      <c r="H21" s="57"/>
    </row>
    <row r="22" spans="1:8" ht="26.25" thickBot="1" x14ac:dyDescent="0.3">
      <c r="A22" s="12"/>
      <c r="B22" s="14" t="s">
        <v>95</v>
      </c>
      <c r="C22" s="58"/>
      <c r="D22" s="58"/>
      <c r="E22" s="58"/>
      <c r="F22" s="58"/>
      <c r="G22" s="58"/>
      <c r="H22" s="58"/>
    </row>
    <row r="23" spans="1:8" ht="15.75" thickBot="1" x14ac:dyDescent="0.3">
      <c r="A23" s="12"/>
      <c r="B23" s="15" t="s">
        <v>89</v>
      </c>
      <c r="C23" s="2" t="s">
        <v>99</v>
      </c>
      <c r="D23" s="2"/>
      <c r="E23" s="2"/>
      <c r="F23" s="2"/>
      <c r="G23" s="2"/>
      <c r="H23" s="2"/>
    </row>
    <row r="24" spans="1:8" ht="30.75" thickBot="1" x14ac:dyDescent="0.3">
      <c r="A24" s="12" t="s">
        <v>100</v>
      </c>
      <c r="B24" s="15" t="s">
        <v>96</v>
      </c>
      <c r="C24" s="2">
        <v>26422</v>
      </c>
      <c r="D24" s="2" t="s">
        <v>12</v>
      </c>
      <c r="E24" s="7">
        <f>Лист1!E67+Лист1!F67+Лист1!G67+Лист1!J67</f>
        <v>38506008.600000001</v>
      </c>
      <c r="F24" s="21">
        <f>13396082.27+788424</f>
        <v>14184506.27</v>
      </c>
      <c r="G24" s="21">
        <f>13396082.27+788424</f>
        <v>14184506.27</v>
      </c>
      <c r="H24" s="2"/>
    </row>
    <row r="25" spans="1:8" ht="60.75" thickBot="1" x14ac:dyDescent="0.3">
      <c r="A25" s="12" t="s">
        <v>118</v>
      </c>
      <c r="B25" s="15" t="s">
        <v>101</v>
      </c>
      <c r="C25" s="2">
        <v>26430</v>
      </c>
      <c r="D25" s="2" t="s">
        <v>12</v>
      </c>
      <c r="E25" s="2"/>
      <c r="F25" s="2"/>
      <c r="G25" s="2"/>
      <c r="H25" s="2"/>
    </row>
    <row r="26" spans="1:8" ht="15.75" thickBot="1" x14ac:dyDescent="0.3">
      <c r="A26" s="12"/>
      <c r="B26" s="15" t="s">
        <v>89</v>
      </c>
      <c r="C26" s="2" t="s">
        <v>102</v>
      </c>
      <c r="D26" s="2"/>
      <c r="E26" s="2"/>
      <c r="F26" s="2"/>
      <c r="G26" s="2"/>
      <c r="H26" s="2"/>
    </row>
    <row r="27" spans="1:8" ht="26.25" thickBot="1" x14ac:dyDescent="0.3">
      <c r="A27" s="12" t="s">
        <v>119</v>
      </c>
      <c r="B27" s="14" t="s">
        <v>103</v>
      </c>
      <c r="C27" s="2">
        <v>26440</v>
      </c>
      <c r="D27" s="2" t="s">
        <v>12</v>
      </c>
      <c r="E27" s="2"/>
      <c r="F27" s="2"/>
      <c r="G27" s="2"/>
      <c r="H27" s="2"/>
    </row>
    <row r="28" spans="1:8" x14ac:dyDescent="0.25">
      <c r="A28" s="38" t="s">
        <v>104</v>
      </c>
      <c r="B28" s="16" t="s">
        <v>15</v>
      </c>
      <c r="C28" s="57">
        <v>26441</v>
      </c>
      <c r="D28" s="57" t="s">
        <v>12</v>
      </c>
      <c r="E28" s="57"/>
      <c r="F28" s="57"/>
      <c r="G28" s="57"/>
      <c r="H28" s="57"/>
    </row>
    <row r="29" spans="1:8" ht="26.25" thickBot="1" x14ac:dyDescent="0.3">
      <c r="A29" s="39"/>
      <c r="B29" s="14" t="s">
        <v>95</v>
      </c>
      <c r="C29" s="58"/>
      <c r="D29" s="58"/>
      <c r="E29" s="58"/>
      <c r="F29" s="58"/>
      <c r="G29" s="58"/>
      <c r="H29" s="58"/>
    </row>
    <row r="30" spans="1:8" ht="15.75" thickBot="1" x14ac:dyDescent="0.3">
      <c r="A30" s="12"/>
      <c r="B30" s="15" t="s">
        <v>89</v>
      </c>
      <c r="C30" s="2" t="s">
        <v>105</v>
      </c>
      <c r="D30" s="2"/>
      <c r="E30" s="2"/>
      <c r="F30" s="2"/>
      <c r="G30" s="2"/>
      <c r="H30" s="2"/>
    </row>
    <row r="31" spans="1:8" ht="26.25" thickBot="1" x14ac:dyDescent="0.3">
      <c r="A31" s="12" t="s">
        <v>106</v>
      </c>
      <c r="B31" s="14" t="s">
        <v>107</v>
      </c>
      <c r="C31" s="2">
        <v>26442</v>
      </c>
      <c r="D31" s="2" t="s">
        <v>12</v>
      </c>
      <c r="E31" s="2"/>
      <c r="F31" s="2"/>
      <c r="G31" s="2"/>
      <c r="H31" s="2"/>
    </row>
    <row r="32" spans="1:8" ht="101.45" customHeight="1" thickBot="1" x14ac:dyDescent="0.3">
      <c r="A32" s="12" t="s">
        <v>108</v>
      </c>
      <c r="B32" s="15" t="s">
        <v>109</v>
      </c>
      <c r="C32" s="2">
        <v>26500</v>
      </c>
      <c r="D32" s="2" t="s">
        <v>12</v>
      </c>
      <c r="E32" s="2"/>
      <c r="F32" s="2"/>
      <c r="G32" s="2"/>
      <c r="H32" s="2"/>
    </row>
    <row r="34" spans="1:13" hidden="1" x14ac:dyDescent="0.25">
      <c r="A34" s="56" t="s">
        <v>147</v>
      </c>
      <c r="B34" s="56"/>
      <c r="C34" s="56"/>
      <c r="D34" s="56"/>
      <c r="E34" s="56"/>
      <c r="F34" s="56"/>
      <c r="G34" s="56"/>
      <c r="H34" s="56"/>
      <c r="I34" s="56"/>
      <c r="J34" s="56"/>
      <c r="K34" s="56"/>
      <c r="L34" s="56"/>
      <c r="M34" s="56"/>
    </row>
    <row r="35" spans="1:13" hidden="1" x14ac:dyDescent="0.25">
      <c r="A35" s="56"/>
      <c r="B35" s="56"/>
      <c r="C35" s="56"/>
      <c r="D35" s="56"/>
      <c r="E35" s="56"/>
      <c r="F35" s="56"/>
      <c r="G35" s="56"/>
      <c r="H35" s="56"/>
      <c r="I35" s="56"/>
      <c r="J35" s="56"/>
      <c r="K35" s="56"/>
      <c r="L35" s="56"/>
      <c r="M35" s="56"/>
    </row>
    <row r="36" spans="1:13" hidden="1" x14ac:dyDescent="0.25">
      <c r="A36" s="56"/>
      <c r="B36" s="56"/>
      <c r="C36" s="56"/>
      <c r="D36" s="56"/>
      <c r="E36" s="56"/>
      <c r="F36" s="56"/>
      <c r="G36" s="56"/>
      <c r="H36" s="56"/>
      <c r="I36" s="56"/>
      <c r="J36" s="56"/>
      <c r="K36" s="56"/>
      <c r="L36" s="56"/>
      <c r="M36" s="56"/>
    </row>
    <row r="37" spans="1:13" hidden="1" x14ac:dyDescent="0.25">
      <c r="A37" s="56"/>
      <c r="B37" s="56"/>
      <c r="C37" s="56"/>
      <c r="D37" s="56"/>
      <c r="E37" s="56"/>
      <c r="F37" s="56"/>
      <c r="G37" s="56"/>
      <c r="H37" s="56"/>
      <c r="I37" s="56"/>
      <c r="J37" s="56"/>
      <c r="K37" s="56"/>
      <c r="L37" s="56"/>
      <c r="M37" s="56"/>
    </row>
    <row r="38" spans="1:13" ht="64.150000000000006" hidden="1" customHeight="1" x14ac:dyDescent="0.25">
      <c r="A38" s="56"/>
      <c r="B38" s="56"/>
      <c r="C38" s="56"/>
      <c r="D38" s="56"/>
      <c r="E38" s="56"/>
      <c r="F38" s="56"/>
      <c r="G38" s="56"/>
      <c r="H38" s="56"/>
      <c r="I38" s="56"/>
      <c r="J38" s="56"/>
      <c r="K38" s="56"/>
      <c r="L38" s="56"/>
      <c r="M38" s="56"/>
    </row>
    <row r="39" spans="1:13" x14ac:dyDescent="0.25">
      <c r="A39" s="56"/>
      <c r="B39" s="56"/>
      <c r="C39" s="56"/>
      <c r="D39" s="56"/>
      <c r="E39" s="56"/>
      <c r="F39" s="56"/>
      <c r="G39" s="56"/>
      <c r="H39" s="56"/>
      <c r="I39" s="56"/>
      <c r="J39" s="56"/>
      <c r="K39" s="56"/>
      <c r="L39" s="56"/>
      <c r="M39" s="56"/>
    </row>
    <row r="40" spans="1:13" x14ac:dyDescent="0.25">
      <c r="A40" s="56"/>
      <c r="B40" s="56"/>
      <c r="C40" s="56"/>
      <c r="D40" s="56"/>
      <c r="E40" s="56"/>
      <c r="F40" s="56"/>
      <c r="G40" s="56"/>
      <c r="H40" s="56"/>
      <c r="I40" s="56"/>
      <c r="J40" s="56"/>
      <c r="K40" s="56"/>
      <c r="L40" s="56"/>
      <c r="M40" s="56"/>
    </row>
    <row r="41" spans="1:13" ht="23.45" customHeight="1" x14ac:dyDescent="0.25">
      <c r="A41" s="56"/>
      <c r="B41" s="56"/>
      <c r="C41" s="56"/>
      <c r="D41" s="56"/>
      <c r="E41" s="56"/>
      <c r="F41" s="56"/>
      <c r="G41" s="56"/>
      <c r="H41" s="56"/>
      <c r="I41" s="56"/>
      <c r="J41" s="56"/>
      <c r="K41" s="56"/>
      <c r="L41" s="56"/>
      <c r="M41" s="56"/>
    </row>
    <row r="42" spans="1:13" ht="15.6" customHeight="1" x14ac:dyDescent="0.25">
      <c r="A42" s="56"/>
      <c r="B42" s="56"/>
      <c r="C42" s="56"/>
      <c r="D42" s="56"/>
      <c r="E42" s="56"/>
      <c r="F42" s="56"/>
      <c r="G42" s="56"/>
      <c r="H42" s="56"/>
      <c r="I42" s="56"/>
      <c r="J42" s="56"/>
      <c r="K42" s="56"/>
      <c r="L42" s="56"/>
      <c r="M42" s="56"/>
    </row>
    <row r="43" spans="1:13" x14ac:dyDescent="0.25">
      <c r="A43" s="56"/>
      <c r="B43" s="56"/>
      <c r="C43" s="56"/>
      <c r="D43" s="56"/>
      <c r="E43" s="56"/>
      <c r="F43" s="56"/>
      <c r="G43" s="56"/>
      <c r="H43" s="56"/>
      <c r="I43" s="56"/>
      <c r="J43" s="56"/>
      <c r="K43" s="56"/>
      <c r="L43" s="56"/>
      <c r="M43" s="56"/>
    </row>
    <row r="44" spans="1:13" x14ac:dyDescent="0.25">
      <c r="A44" s="56"/>
      <c r="B44" s="56"/>
      <c r="C44" s="56"/>
      <c r="D44" s="56"/>
      <c r="E44" s="56"/>
      <c r="F44" s="56"/>
      <c r="G44" s="56"/>
      <c r="H44" s="56"/>
      <c r="I44" s="56"/>
      <c r="J44" s="56"/>
      <c r="K44" s="56"/>
      <c r="L44" s="56"/>
      <c r="M44" s="56"/>
    </row>
    <row r="45" spans="1:13" x14ac:dyDescent="0.25">
      <c r="A45" s="56"/>
      <c r="B45" s="56"/>
      <c r="C45" s="56"/>
      <c r="D45" s="56"/>
      <c r="E45" s="56"/>
      <c r="F45" s="56"/>
      <c r="G45" s="56"/>
      <c r="H45" s="56"/>
      <c r="I45" s="56"/>
      <c r="J45" s="56"/>
      <c r="K45" s="56"/>
      <c r="L45" s="56"/>
      <c r="M45" s="56"/>
    </row>
    <row r="46" spans="1:13" x14ac:dyDescent="0.25">
      <c r="A46" s="56"/>
      <c r="B46" s="56"/>
      <c r="C46" s="56"/>
      <c r="D46" s="56"/>
      <c r="E46" s="56"/>
      <c r="F46" s="56"/>
      <c r="G46" s="56"/>
      <c r="H46" s="56"/>
      <c r="I46" s="56"/>
      <c r="J46" s="56"/>
      <c r="K46" s="56"/>
      <c r="L46" s="56"/>
      <c r="M46" s="56"/>
    </row>
    <row r="47" spans="1:13" x14ac:dyDescent="0.25">
      <c r="A47" s="56"/>
      <c r="B47" s="56"/>
      <c r="C47" s="56"/>
      <c r="D47" s="56"/>
      <c r="E47" s="56"/>
      <c r="F47" s="56"/>
      <c r="G47" s="56"/>
      <c r="H47" s="56"/>
      <c r="I47" s="56"/>
      <c r="J47" s="56"/>
      <c r="K47" s="56"/>
      <c r="L47" s="56"/>
      <c r="M47" s="56"/>
    </row>
    <row r="48" spans="1:13" x14ac:dyDescent="0.25">
      <c r="A48" s="56"/>
      <c r="B48" s="56"/>
      <c r="C48" s="56"/>
      <c r="D48" s="56"/>
      <c r="E48" s="56"/>
      <c r="F48" s="56"/>
      <c r="G48" s="56"/>
      <c r="H48" s="56"/>
      <c r="I48" s="56"/>
      <c r="J48" s="56"/>
      <c r="K48" s="56"/>
      <c r="L48" s="56"/>
      <c r="M48" s="56"/>
    </row>
    <row r="49" spans="1:13" x14ac:dyDescent="0.25">
      <c r="A49" s="56"/>
      <c r="B49" s="56"/>
      <c r="C49" s="56"/>
      <c r="D49" s="56"/>
      <c r="E49" s="56"/>
      <c r="F49" s="56"/>
      <c r="G49" s="56"/>
      <c r="H49" s="56"/>
      <c r="I49" s="56"/>
      <c r="J49" s="56"/>
      <c r="K49" s="56"/>
      <c r="L49" s="56"/>
      <c r="M49" s="56"/>
    </row>
    <row r="50" spans="1:13" x14ac:dyDescent="0.25">
      <c r="A50" s="56"/>
      <c r="B50" s="56"/>
      <c r="C50" s="56"/>
      <c r="D50" s="56"/>
      <c r="E50" s="56"/>
      <c r="F50" s="56"/>
      <c r="G50" s="56"/>
      <c r="H50" s="56"/>
      <c r="I50" s="56"/>
      <c r="J50" s="56"/>
      <c r="K50" s="56"/>
      <c r="L50" s="56"/>
      <c r="M50" s="56"/>
    </row>
    <row r="51" spans="1:13" ht="339" customHeight="1" x14ac:dyDescent="0.25">
      <c r="A51" s="56"/>
      <c r="B51" s="56"/>
      <c r="C51" s="56"/>
      <c r="D51" s="56"/>
      <c r="E51" s="56"/>
      <c r="F51" s="56"/>
      <c r="G51" s="56"/>
      <c r="H51" s="56"/>
      <c r="I51" s="56"/>
      <c r="J51" s="56"/>
      <c r="K51" s="56"/>
      <c r="L51" s="56"/>
      <c r="M51" s="56"/>
    </row>
  </sheetData>
  <mergeCells count="44">
    <mergeCell ref="A2:A3"/>
    <mergeCell ref="B2:B3"/>
    <mergeCell ref="C2:C3"/>
    <mergeCell ref="D2:D3"/>
    <mergeCell ref="E2:H2"/>
    <mergeCell ref="G6:G7"/>
    <mergeCell ref="H6:H7"/>
    <mergeCell ref="C10:C11"/>
    <mergeCell ref="D10:D11"/>
    <mergeCell ref="E10:E11"/>
    <mergeCell ref="F10:F11"/>
    <mergeCell ref="G10:G11"/>
    <mergeCell ref="H10:H11"/>
    <mergeCell ref="C6:C7"/>
    <mergeCell ref="D6:D7"/>
    <mergeCell ref="E6:E7"/>
    <mergeCell ref="F6:F7"/>
    <mergeCell ref="H17:H18"/>
    <mergeCell ref="C15:C16"/>
    <mergeCell ref="D15:D16"/>
    <mergeCell ref="E15:E16"/>
    <mergeCell ref="F15:F16"/>
    <mergeCell ref="G15:G16"/>
    <mergeCell ref="C17:C18"/>
    <mergeCell ref="D17:D18"/>
    <mergeCell ref="E17:E18"/>
    <mergeCell ref="F17:F18"/>
    <mergeCell ref="G17:G18"/>
    <mergeCell ref="A1:H1"/>
    <mergeCell ref="A34:M51"/>
    <mergeCell ref="H21:H22"/>
    <mergeCell ref="A28:A29"/>
    <mergeCell ref="C28:C29"/>
    <mergeCell ref="D28:D29"/>
    <mergeCell ref="E28:E29"/>
    <mergeCell ref="F28:F29"/>
    <mergeCell ref="G28:G29"/>
    <mergeCell ref="H28:H29"/>
    <mergeCell ref="C21:C22"/>
    <mergeCell ref="D21:D22"/>
    <mergeCell ref="E21:E22"/>
    <mergeCell ref="F21:F22"/>
    <mergeCell ref="G21:G22"/>
    <mergeCell ref="H15:H16"/>
  </mergeCells>
  <hyperlinks>
    <hyperlink ref="B5" location="Par749" display="Par749" xr:uid="{00000000-0004-0000-0100-000000000000}"/>
    <hyperlink ref="B8" location="Par750" display="Par750" xr:uid="{00000000-0004-0000-0100-000001000000}"/>
    <hyperlink ref="B9" location="Par751" display="Par751" xr:uid="{00000000-0004-0000-0100-000002000000}"/>
    <hyperlink ref="B12" location="Par751" display="Par751" xr:uid="{00000000-0004-0000-0100-000003000000}"/>
    <hyperlink ref="B14" location="Par751" display="Par751" xr:uid="{00000000-0004-0000-0100-000004000000}"/>
    <hyperlink ref="B19" location="Par752" display="Par752" xr:uid="{00000000-0004-0000-0100-000005000000}"/>
    <hyperlink ref="B20" r:id="rId1" display="consultantplus://offline/ref=9C65DC897625FFC4481BCDB35EF181A9777C9FE5328016A0F7FA8DEC7F1B468FD6F693BD7810DFE076742B595A8FBA999E5B44294817T1l7E" xr:uid="{00000000-0004-0000-0100-000006000000}"/>
    <hyperlink ref="B23" location="Par751" display="Par751" xr:uid="{00000000-0004-0000-0100-000007000000}"/>
    <hyperlink ref="B24" location="Par752" display="Par752" xr:uid="{00000000-0004-0000-0100-000008000000}"/>
    <hyperlink ref="B25" location="Par753" display="Par753" xr:uid="{00000000-0004-0000-0100-000009000000}"/>
    <hyperlink ref="B26" location="Par751" display="Par751" xr:uid="{00000000-0004-0000-0100-00000A000000}"/>
    <hyperlink ref="B30" location="Par751" display="Par751" xr:uid="{00000000-0004-0000-0100-00000B000000}"/>
    <hyperlink ref="B32" location="Par754" display="Par754" xr:uid="{00000000-0004-0000-0100-00000C000000}"/>
  </hyperlinks>
  <pageMargins left="0.70866141732283472" right="0.70866141732283472" top="0.74803149606299213" bottom="0.74803149606299213" header="0.31496062992125984" footer="0.31496062992125984"/>
  <pageSetup paperSize="9"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2024-11-21T06:20:33Z</dcterms:modified>
</cp:coreProperties>
</file>