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026"/>
  <workbookPr filterPrivacy="1" defaultThemeVersion="124226"/>
  <xr:revisionPtr revIDLastSave="0" documentId="13_ncr:1_{1837CC66-222B-43A4-A1FA-D2EB17C2C1B0}" xr6:coauthVersionLast="45" xr6:coauthVersionMax="45" xr10:uidLastSave="{00000000-0000-0000-0000-000000000000}"/>
  <bookViews>
    <workbookView xWindow="-120" yWindow="-120" windowWidth="29040" windowHeight="15840" activeTab="1" xr2:uid="{00000000-000D-0000-FFFF-FFFF00000000}"/>
  </bookViews>
  <sheets>
    <sheet name="Лист1" sheetId="1" r:id="rId1"/>
    <sheet name="Лист2" sheetId="2" r:id="rId2"/>
  </sheet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54" i="1" l="1"/>
  <c r="G21" i="1"/>
  <c r="E80" i="1" l="1"/>
  <c r="E82" i="1"/>
  <c r="E74" i="1"/>
  <c r="E73" i="1"/>
  <c r="E78" i="1" l="1"/>
  <c r="F14" i="1" l="1"/>
  <c r="E75" i="1" l="1"/>
  <c r="E71" i="1"/>
  <c r="E72" i="1"/>
  <c r="E14" i="1"/>
  <c r="F82" i="1"/>
  <c r="F39" i="1"/>
  <c r="F34" i="1"/>
  <c r="G75" i="1" l="1"/>
  <c r="F73" i="1" l="1"/>
  <c r="F37" i="1" l="1"/>
  <c r="E37" i="1" l="1"/>
  <c r="E39" i="1"/>
  <c r="G72" i="1" l="1"/>
  <c r="E81" i="1" l="1"/>
  <c r="G82" i="1" l="1"/>
  <c r="G73" i="1" l="1"/>
  <c r="L9" i="1" l="1"/>
  <c r="K9" i="1"/>
  <c r="L73" i="1"/>
  <c r="K73" i="1"/>
  <c r="K67" i="1" s="1"/>
  <c r="L32" i="1"/>
  <c r="K32" i="1"/>
  <c r="L49" i="1"/>
  <c r="K49" i="1"/>
  <c r="L67" i="1"/>
  <c r="L76" i="1"/>
  <c r="L82" i="1"/>
  <c r="K82" i="1"/>
  <c r="K76" i="1" s="1"/>
  <c r="K31" i="1" l="1"/>
  <c r="L31" i="1"/>
  <c r="G76" i="1" l="1"/>
  <c r="G67" i="1" s="1"/>
  <c r="E34" i="1" l="1"/>
  <c r="G9" i="1" l="1"/>
  <c r="F9" i="1" l="1"/>
  <c r="E70" i="1" l="1"/>
  <c r="E69" i="1"/>
  <c r="E50" i="1"/>
  <c r="E76" i="1" l="1"/>
  <c r="G24" i="2" l="1"/>
  <c r="F24" i="2"/>
  <c r="G19" i="2"/>
  <c r="F19" i="2"/>
  <c r="G14" i="2"/>
  <c r="F14" i="2"/>
  <c r="G5" i="2"/>
  <c r="F5" i="2"/>
  <c r="E32" i="1" l="1"/>
  <c r="F32" i="1" l="1"/>
  <c r="G49" i="1" l="1"/>
  <c r="G31" i="1" l="1"/>
  <c r="F76" i="1"/>
  <c r="F67" i="1" s="1"/>
  <c r="E67" i="1" l="1"/>
  <c r="E49" i="1"/>
  <c r="F31" i="1"/>
  <c r="E9" i="1"/>
  <c r="E31" i="1" l="1"/>
  <c r="E24" i="2"/>
  <c r="E19" i="2" s="1"/>
  <c r="E14" i="2" l="1"/>
  <c r="E5" i="2" l="1"/>
</calcChain>
</file>

<file path=xl/sharedStrings.xml><?xml version="1.0" encoding="utf-8"?>
<sst xmlns="http://schemas.openxmlformats.org/spreadsheetml/2006/main" count="226" uniqueCount="148">
  <si>
    <t>Наименование показателя</t>
  </si>
  <si>
    <t>Код строки</t>
  </si>
  <si>
    <t>Код по бюджетной классификации Российской Федерации &lt;3&gt;</t>
  </si>
  <si>
    <t>Аналитический код &lt;4&gt;</t>
  </si>
  <si>
    <t>Сумма, руб. (с точностью до двух знаков после запятой - 0,00)</t>
  </si>
  <si>
    <t>Субсидии на финансовое обеспечение выполнения муниципального задания (местный бюджет)</t>
  </si>
  <si>
    <t>Субсидии на финансовое обеспечение выполнения муниципального задания (областной бюджет</t>
  </si>
  <si>
    <t>Субсидии, предоставляемые в соответствии с абзацем вторым пункта 1 статьи 78.1 Бюджетного кодекса РФ (местный бюджет)</t>
  </si>
  <si>
    <t>Субсидии, предоставляемые в соответствии с абзацем вторым пункта 1 статьи 78.1 Бюджетного кодекса РФ (областной бюджет)</t>
  </si>
  <si>
    <t>Субсидии на осуществление капитальных вложений</t>
  </si>
  <si>
    <t>Поступления  от оказания услуг (выполнения работ) на платной основе и от иной приносящей доход деятельности</t>
  </si>
  <si>
    <t>Остаток средств на начало текущего финансового года &lt;5&gt;</t>
  </si>
  <si>
    <t>x</t>
  </si>
  <si>
    <t>Остаток средств на конец текущего финансового года &lt;5&gt;</t>
  </si>
  <si>
    <t>Доходы, всего:</t>
  </si>
  <si>
    <t>в том числе:</t>
  </si>
  <si>
    <t>доходы от собственности, всего</t>
  </si>
  <si>
    <t>Доходы от оказания услуг, работ, компенсации затрат учреждений, всего</t>
  </si>
  <si>
    <t>субсидии на финансовое обеспечение выполнения муниципального задания</t>
  </si>
  <si>
    <t>доходы от штрафов, пеней, иных сумм принудительного изъятия, всего</t>
  </si>
  <si>
    <t>безвозмездные денежные поступления, всего</t>
  </si>
  <si>
    <t>прочие доходы, всего</t>
  </si>
  <si>
    <t>целевые субсидии</t>
  </si>
  <si>
    <t>субсидии на осуществление капитальных вложений</t>
  </si>
  <si>
    <t>доходы от операций с активами, всего</t>
  </si>
  <si>
    <t>прочие поступления, всего &lt;6&gt;</t>
  </si>
  <si>
    <t>из них:</t>
  </si>
  <si>
    <t>увеличение остатков денежных средств за счет возврата дебиторской задолженности прошлых лет</t>
  </si>
  <si>
    <t>Расходы, всего</t>
  </si>
  <si>
    <t>на выплаты персоналу, всего</t>
  </si>
  <si>
    <t>оплата труда</t>
  </si>
  <si>
    <t>прочие выплаты персоналу, в том числе компенсационного характера</t>
  </si>
  <si>
    <t>иные выплаты, за исключением фонда оплаты труда учреждения, для выполнения отдельных полномочий</t>
  </si>
  <si>
    <t>взносы по обязательному социальному страхованию на выплаты по оплате труда работников и иные выплаты работникам учреждений, всего</t>
  </si>
  <si>
    <t>на выплаты по оплате труда</t>
  </si>
  <si>
    <t>на иные выплаты работникам</t>
  </si>
  <si>
    <t>социальные и иные выплаты населению, всего</t>
  </si>
  <si>
    <t>социальные выплаты гражданам, кроме публичных нормативных социальных выплат</t>
  </si>
  <si>
    <t>пособия, компенсации и иные социальные выплаты гражданам, кроме публичных нормативных обязательств</t>
  </si>
  <si>
    <t>уплата налогов, сборов и иных платежей, всего</t>
  </si>
  <si>
    <t>налог на имущество организаций и земельный налог</t>
  </si>
  <si>
    <t>иные налоги (включаемые в состав расходов) в бюджеты бюджетной системы Российской Федерации, а также государственная пошлина</t>
  </si>
  <si>
    <t>уплата штрафов (в том числе административных), пеней, иных платежей</t>
  </si>
  <si>
    <t>безвозмездные перечисления организациям и физическим лицам, всего</t>
  </si>
  <si>
    <t>гранты, предоставляемые бюджетным учреждениям</t>
  </si>
  <si>
    <t xml:space="preserve">гранты, предоставляемые автономным учреждениям </t>
  </si>
  <si>
    <t>гранты, предоставляемые иным некоммерческим организациям (за исключением бюджетных и автономных учреждений)</t>
  </si>
  <si>
    <t>гранты, предоставляемые другим организациям и физическим лицам</t>
  </si>
  <si>
    <t>прочие выплаты (кроме выплат на закупку товаров, работ, услуг)</t>
  </si>
  <si>
    <t>исполнение судебных актов Российской Федерации и мировых соглашений по возмещению вреда, причиненного в результате деятельности учреждения</t>
  </si>
  <si>
    <t>расходы на закупку товаров, работ, услуг, всего &lt;7&gt;</t>
  </si>
  <si>
    <t>закупку научно-исследовательских и опытно-конструкторских работ</t>
  </si>
  <si>
    <t>закупку товаров, работ, услуг в целях капитального ремонта муниципального имущества</t>
  </si>
  <si>
    <t>прочую закупку товаров, работ и услуг, всего</t>
  </si>
  <si>
    <t>Услуги связи</t>
  </si>
  <si>
    <t>Коммунальные расходы и так далее...</t>
  </si>
  <si>
    <t>Работы, услуги по содержанию имущества</t>
  </si>
  <si>
    <t>Прочие работы, услуги</t>
  </si>
  <si>
    <t>Увеличение стоимости основных средств</t>
  </si>
  <si>
    <t>Увеличение стоимости материальных запасов, из них:</t>
  </si>
  <si>
    <t>Медикаменты</t>
  </si>
  <si>
    <t>Увеличение стоимости продуктов питания</t>
  </si>
  <si>
    <t>ГСМ</t>
  </si>
  <si>
    <t>Строительные материалы</t>
  </si>
  <si>
    <t>Материальные запасы</t>
  </si>
  <si>
    <t>капитальные вложения в объекты муниципальной собственности, всего</t>
  </si>
  <si>
    <t>приобретение объектов недвижимого имущества муниципальными учреждениями</t>
  </si>
  <si>
    <t>строительство (реконструкция) объектов недвижимого имущества муниципальными учреждениями</t>
  </si>
  <si>
    <t>Выплаты, уменьшающие доход, всего &lt;8&gt;</t>
  </si>
  <si>
    <t>налог на прибыль &lt;8&gt;</t>
  </si>
  <si>
    <t>налог на добавленную стоимость &lt;8&gt;</t>
  </si>
  <si>
    <t>прочие налоги, уменьшающие доход &lt;8&gt;</t>
  </si>
  <si>
    <t>Прочие выплаты, всего &lt;9&gt;</t>
  </si>
  <si>
    <t>возврат в бюджет средств субсидии</t>
  </si>
  <si>
    <t>247</t>
  </si>
  <si>
    <t>223</t>
  </si>
  <si>
    <t xml:space="preserve">&lt;1&gt; В случае утверждения Решения о бюджете на текущий финансовый год и плановый период.
&lt;2&gt; Указывается дата утверждения Плана.
&lt;3&gt; В графе 3 отражаются:
по строкам 1100 - 1900 - коды аналитической группы подвида доходов бюджетов классификации доходов бюджетов;
по строкам 1980 - 1990 - коды аналитической группы вида источников финансирования дефицитов бюджетов классификации источников финансирования дефицитов бюджетов;
по строкам 2000 - 2652 - коды видов расходов бюджетов классификации расходов бюджетов;
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
по строкам 4000 - 4010 - коды аналитической группы вида источников финансирования дефицитов бюджетов классификации источников финансирования дефицитов бюджетов.
&lt;4&gt; 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года N 209н, и (или) коды иных аналитических показателей.
&lt;5&gt; По строкам 0001 и 0002 указываются планируемые суммы остатков средств на начало и на конец планируемого года, если указанные показатели по решению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
&lt;6&gt;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&lt;7&gt; 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
&lt;8&gt; Показатель отражается со знаком "минус".
&lt;9&gt; 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t>
  </si>
  <si>
    <t>Раздел 1. Поступления и выплаты</t>
  </si>
  <si>
    <t>N п. п.</t>
  </si>
  <si>
    <t>Коды строк</t>
  </si>
  <si>
    <t>Год начала закупки</t>
  </si>
  <si>
    <t>Сумма</t>
  </si>
  <si>
    <t>за пределами планового периода</t>
  </si>
  <si>
    <t>Выплаты на закупку товаров, работ, услуг всего &lt;11&gt;</t>
  </si>
  <si>
    <t>по контрактам (договорам), заключенным до начала текущего финансового года без применения норм Федерального закона от 5 апреля 2013 года N 44-ФЗ "О контрактной системе в сфере закупок товаров, работ, услуг для обеспечения государственных и муниципальных нужд" и Федерального закона от 18 июля 2011 года N 223-ФЗ "О закупках товаров, работ, услуг отдельными видами юридических лиц" &lt;12&gt;</t>
  </si>
  <si>
    <t>по контрактам (договорам), планируемым к заключению в соответствующем финансовом году без применения норм Федерального закона N 44-ФЗ и Федерального закона N 223-ФЗ &lt;12&gt;</t>
  </si>
  <si>
    <t>по контрактам (договорам), заключенным до начала текущего финансового года с учетом требований Федерального закона N 44-ФЗ и Федерального закона N 223-ФЗ &lt;13&gt;</t>
  </si>
  <si>
    <t>в том числе</t>
  </si>
  <si>
    <t>в соответствии с Федеральным законом № 44-ФЗ</t>
  </si>
  <si>
    <t>из них &lt;10&gt;</t>
  </si>
  <si>
    <t>26310.1</t>
  </si>
  <si>
    <t>в соответствии с Федеральным законом № 223-ФЗ</t>
  </si>
  <si>
    <t>по контрактам (договорам), планируемым к заключению в соответствующем финансовом году с учетом требований Федерального закона N 44-ФЗ и Федерального закона N 223-ФЗ &lt;13&gt;</t>
  </si>
  <si>
    <t>за счет субсидий, предоставляемых на финансовое обеспечение выполнения муниципального задания</t>
  </si>
  <si>
    <t>1.4.1.1</t>
  </si>
  <si>
    <t>в соответствии с Федеральным законом N 44-ФЗ</t>
  </si>
  <si>
    <t>в соответствии с Федеральным законом N 223-ФЗ &lt;14&gt;</t>
  </si>
  <si>
    <t>за счет субсидий, предоставляемых в соответствии с абзацем вторым пункта 1 статьи 78.1 Бюджетного кодекса Российской Федерации</t>
  </si>
  <si>
    <t>1.4.2.1</t>
  </si>
  <si>
    <t>26421.1</t>
  </si>
  <si>
    <t>1.4.2.2</t>
  </si>
  <si>
    <t>за счет субсидий, предоставляемых на осуществление капитальных вложений &lt;15&gt;</t>
  </si>
  <si>
    <t>2430.1</t>
  </si>
  <si>
    <t>за счет прочих источников финансового обеспечения</t>
  </si>
  <si>
    <t>1.4.4.1</t>
  </si>
  <si>
    <t>26441.1</t>
  </si>
  <si>
    <t>1.4.4.2</t>
  </si>
  <si>
    <t>в соответствии с Федеральным законом N 223-ФЗ</t>
  </si>
  <si>
    <t>2.</t>
  </si>
  <si>
    <t>Итого по контрактам, планируемым к заключению в соответствующем финансовом году в соответствии с Федеральным законом N 44-ФЗ, по соответствующему году закупки &lt;16&gt;</t>
  </si>
  <si>
    <t>1.2</t>
  </si>
  <si>
    <t>1.1</t>
  </si>
  <si>
    <t>1.3</t>
  </si>
  <si>
    <t>1.3.1</t>
  </si>
  <si>
    <t>1.3.2</t>
  </si>
  <si>
    <t>1.4.1</t>
  </si>
  <si>
    <t>1.4</t>
  </si>
  <si>
    <t>1.4.2</t>
  </si>
  <si>
    <t>1.4.3</t>
  </si>
  <si>
    <t>1.4.4</t>
  </si>
  <si>
    <t xml:space="preserve">Раздел 2. Сведения по выплатам
на закупки товаров, работ, услуг &lt;10&gt;
</t>
  </si>
  <si>
    <t>343</t>
  </si>
  <si>
    <t>346</t>
  </si>
  <si>
    <t>349</t>
  </si>
  <si>
    <t>Дипломы, медали, бланки строгой отчетности</t>
  </si>
  <si>
    <t>Иные выплаты</t>
  </si>
  <si>
    <t>350</t>
  </si>
  <si>
    <t>296</t>
  </si>
  <si>
    <t>2110</t>
  </si>
  <si>
    <t>111</t>
  </si>
  <si>
    <t>211 МРОТ</t>
  </si>
  <si>
    <t>2140</t>
  </si>
  <si>
    <t>119</t>
  </si>
  <si>
    <t>213 МРОТ</t>
  </si>
  <si>
    <t>МРОТ</t>
  </si>
  <si>
    <t>1210</t>
  </si>
  <si>
    <t>130</t>
  </si>
  <si>
    <t>112</t>
  </si>
  <si>
    <t>226</t>
  </si>
  <si>
    <t>244</t>
  </si>
  <si>
    <t>347</t>
  </si>
  <si>
    <t>на 2025г. первый год планового периода</t>
  </si>
  <si>
    <t>на 2026 г. второй год планового периода</t>
  </si>
  <si>
    <t>на 2024 г. текущий финансовый год</t>
  </si>
  <si>
    <t>на 2024 г. (текущий финансовый год)</t>
  </si>
  <si>
    <t>на 2025 г. (первый год планового периода)</t>
  </si>
  <si>
    <t>на 2026 г. (второй год планового периода)</t>
  </si>
  <si>
    <t xml:space="preserve">Руководитель муниципального учреждения
(уполномоченное лицо)     заведущий _________      А.А.Коренькова
                                                        (должность)   (подпись)  (расшифровка)
Исполнитель           вед.бухгалтер _________ Е.В. Лутошечкина
                                              (должность)     (подпись) (расшифровка)
"25" ноября  2024 г.
&lt;10&gt;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
&lt;10.1&gt;  В случаях, если учреждению предоставляются субсидия на иные цели, субсидия на осуществление капитальных вложений или грант в форме субсидии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года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 30, ст. 4717),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 26421, 26430 и 26451 Раздела 2 «Сведения по выплатам на закупку товаров, работ, услуг» детализируются по коду целнвой статьи (8-17 разряды кода классификации расходов бюджетов, при этом в рамках реализации регионального проекта в 8 – 10 разрядах могут указываться нули).»
&lt;11&gt; 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 и должны соответствовать показателям соответствующих граф по строке 2600 Раздела 1 "Поступления и выплаты" Плана.
&lt;12&gt; Указывается сумма договоров (контрактов) о закупках товаров, работ, услуг, заключенных без учета требований Федерального закона N 44-ФЗ и Федерального закона N 223-ФЗ, в случаях, предусмотренных указанными федеральными законами.
&lt;13&gt; Указывается сумма закупок товаров, работ, услуг, осуществляемых в соответствии с Федеральным законом N 44-ФЗ и Федеральным законом N 223-ФЗ.
&lt;14&gt; Муниципальными бюджетными учреждениями - показатель не формируется.
&lt;15&gt; Указывается сумма закупок товаров, работ, услуг, осуществляемых в соответствии с Федеральным законом N 44-ФЗ.
&lt;16&gt; Плановые показатели выплат на закупку товаров, работ, услуг по строке 26500 муниципального бюджетного учреждения должен быть не менее суммы показателей строк 26410, 26420, 26430, 26440 по соответствующей графе, муниципального автономного учреждения - не менее показателя строки 26430 по соответствующей графе.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</si>
</sst>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0"/>
      <color rgb="FF000000"/>
      <name val="Times New Roman"/>
      <family val="1"/>
      <charset val="204"/>
    </font>
    <font>
      <sz val="8"/>
      <color rgb="FF000000"/>
      <name val="Times New Roman"/>
      <family val="1"/>
      <charset val="204"/>
    </font>
    <font>
      <b/>
      <sz val="10"/>
      <color rgb="FF000000"/>
      <name val="Times New Roman"/>
      <family val="1"/>
      <charset val="204"/>
    </font>
    <font>
      <u/>
      <sz val="11"/>
      <color theme="10"/>
      <name val="Calibri"/>
      <family val="2"/>
      <scheme val="minor"/>
    </font>
  </fonts>
  <fills count="2">
    <fill>
      <patternFill patternType="none"/>
    </fill>
    <fill>
      <patternFill patternType="gray125"/>
    </fill>
  </fills>
  <borders count="1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62">
    <xf numFmtId="0" fontId="0" fillId="0" borderId="0" xfId="0"/>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4" fontId="1" fillId="0" borderId="0" xfId="0" applyNumberFormat="1" applyFont="1" applyAlignment="1">
      <alignment horizontal="justify" vertical="center"/>
    </xf>
    <xf numFmtId="4" fontId="0" fillId="0" borderId="0" xfId="0" applyNumberFormat="1"/>
    <xf numFmtId="4" fontId="2" fillId="0" borderId="7"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4" fontId="1" fillId="0" borderId="7" xfId="0" applyNumberFormat="1" applyFont="1" applyBorder="1" applyAlignment="1">
      <alignment horizontal="center" vertical="center" wrapText="1"/>
    </xf>
    <xf numFmtId="4" fontId="4" fillId="0" borderId="4" xfId="1" applyNumberFormat="1" applyBorder="1" applyAlignment="1">
      <alignment vertical="center" wrapText="1"/>
    </xf>
    <xf numFmtId="4" fontId="1" fillId="0" borderId="4" xfId="0" applyNumberFormat="1" applyFont="1" applyBorder="1" applyAlignment="1">
      <alignment vertical="center" wrapText="1"/>
    </xf>
    <xf numFmtId="4" fontId="3" fillId="0" borderId="7" xfId="0" applyNumberFormat="1" applyFont="1" applyBorder="1" applyAlignment="1">
      <alignment horizontal="center" vertical="center" wrapText="1"/>
    </xf>
    <xf numFmtId="4" fontId="1" fillId="0" borderId="3" xfId="0" applyNumberFormat="1" applyFont="1" applyBorder="1" applyAlignment="1">
      <alignment vertical="center" wrapText="1"/>
    </xf>
    <xf numFmtId="49" fontId="1" fillId="0" borderId="4" xfId="0" applyNumberFormat="1" applyFont="1" applyBorder="1" applyAlignment="1">
      <alignment horizontal="center" vertical="center" wrapText="1"/>
    </xf>
    <xf numFmtId="49" fontId="1" fillId="0" borderId="7" xfId="0" applyNumberFormat="1" applyFont="1" applyBorder="1" applyAlignment="1">
      <alignment horizontal="center" vertical="center" wrapText="1"/>
    </xf>
    <xf numFmtId="0" fontId="1" fillId="0" borderId="7" xfId="0" applyFont="1" applyBorder="1" applyAlignment="1">
      <alignment vertical="center" wrapText="1"/>
    </xf>
    <xf numFmtId="0" fontId="4" fillId="0" borderId="7" xfId="1" applyBorder="1" applyAlignment="1">
      <alignment vertical="center" wrapText="1"/>
    </xf>
    <xf numFmtId="0" fontId="1" fillId="0" borderId="6" xfId="0" applyFont="1" applyBorder="1" applyAlignment="1">
      <alignment vertical="center" wrapText="1"/>
    </xf>
    <xf numFmtId="49" fontId="1" fillId="0" borderId="1" xfId="0" applyNumberFormat="1" applyFont="1" applyBorder="1" applyAlignment="1">
      <alignment horizontal="center" vertical="center" wrapText="1"/>
    </xf>
    <xf numFmtId="0" fontId="0" fillId="0" borderId="0" xfId="0" applyAlignment="1">
      <alignment horizontal="center"/>
    </xf>
    <xf numFmtId="4" fontId="1" fillId="0" borderId="6" xfId="0" applyNumberFormat="1" applyFont="1" applyBorder="1" applyAlignment="1">
      <alignment horizontal="center" vertical="center" wrapText="1"/>
    </xf>
    <xf numFmtId="49" fontId="1" fillId="0" borderId="6" xfId="0" applyNumberFormat="1" applyFont="1" applyBorder="1" applyAlignment="1">
      <alignment horizontal="center" vertical="center" wrapText="1"/>
    </xf>
    <xf numFmtId="0" fontId="1" fillId="0" borderId="7" xfId="0" applyFont="1" applyBorder="1" applyAlignment="1">
      <alignment horizontal="center" vertical="center" wrapText="1"/>
    </xf>
    <xf numFmtId="4" fontId="1" fillId="0" borderId="2" xfId="0" applyNumberFormat="1" applyFont="1" applyBorder="1" applyAlignment="1">
      <alignment horizontal="center" vertical="center" wrapText="1"/>
    </xf>
    <xf numFmtId="4" fontId="1" fillId="0" borderId="4"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4" fontId="3" fillId="0" borderId="4" xfId="0" applyNumberFormat="1" applyFont="1" applyBorder="1" applyAlignment="1">
      <alignment horizontal="center" vertical="center" wrapText="1"/>
    </xf>
    <xf numFmtId="4" fontId="1" fillId="0" borderId="2" xfId="0" applyNumberFormat="1" applyFont="1" applyBorder="1" applyAlignment="1">
      <alignment horizontal="center" vertical="center" wrapText="1"/>
    </xf>
    <xf numFmtId="4" fontId="1" fillId="0" borderId="4" xfId="0" applyNumberFormat="1" applyFont="1" applyBorder="1" applyAlignment="1">
      <alignment horizontal="center" vertical="center" wrapText="1"/>
    </xf>
    <xf numFmtId="4" fontId="1" fillId="0" borderId="3" xfId="0" applyNumberFormat="1" applyFont="1" applyBorder="1" applyAlignment="1">
      <alignment horizontal="left" vertical="center" wrapText="1"/>
    </xf>
    <xf numFmtId="4" fontId="1" fillId="0" borderId="4" xfId="0" applyNumberFormat="1" applyFont="1" applyBorder="1" applyAlignment="1">
      <alignment horizontal="left" vertical="center" wrapText="1"/>
    </xf>
    <xf numFmtId="4" fontId="1" fillId="0" borderId="2" xfId="0" applyNumberFormat="1" applyFont="1" applyBorder="1" applyAlignment="1">
      <alignment horizontal="left" vertical="center" wrapText="1"/>
    </xf>
    <xf numFmtId="4" fontId="1" fillId="0" borderId="11" xfId="0" applyNumberFormat="1" applyFont="1" applyBorder="1" applyAlignment="1">
      <alignment horizontal="left" vertical="center" wrapText="1"/>
    </xf>
    <xf numFmtId="4" fontId="0" fillId="0" borderId="0" xfId="0" applyNumberFormat="1" applyAlignment="1">
      <alignment wrapText="1"/>
    </xf>
    <xf numFmtId="0" fontId="0" fillId="0" borderId="0" xfId="0" applyAlignment="1">
      <alignment wrapText="1"/>
    </xf>
    <xf numFmtId="4" fontId="0" fillId="0" borderId="0" xfId="0" applyNumberFormat="1" applyAlignment="1">
      <alignment horizontal="center"/>
    </xf>
    <xf numFmtId="0" fontId="0" fillId="0" borderId="0" xfId="0" applyAlignment="1">
      <alignment horizontal="center"/>
    </xf>
    <xf numFmtId="4" fontId="1" fillId="0" borderId="2" xfId="0" applyNumberFormat="1" applyFont="1" applyBorder="1" applyAlignment="1">
      <alignment vertical="center" wrapText="1"/>
    </xf>
    <xf numFmtId="0" fontId="0" fillId="0" borderId="4" xfId="0" applyBorder="1" applyAlignment="1">
      <alignment vertical="center" wrapText="1"/>
    </xf>
    <xf numFmtId="49" fontId="1" fillId="0" borderId="2"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4" fontId="3" fillId="0" borderId="4"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4" fontId="2" fillId="0" borderId="3" xfId="0" applyNumberFormat="1" applyFont="1" applyBorder="1" applyAlignment="1">
      <alignment horizontal="center" vertical="center" wrapText="1"/>
    </xf>
    <xf numFmtId="4" fontId="2" fillId="0" borderId="4" xfId="0" applyNumberFormat="1" applyFont="1" applyBorder="1" applyAlignment="1">
      <alignment horizontal="center" vertical="center" wrapText="1"/>
    </xf>
    <xf numFmtId="4" fontId="4" fillId="0" borderId="2" xfId="1" applyNumberFormat="1" applyBorder="1" applyAlignment="1">
      <alignment horizontal="center" vertical="center" wrapText="1"/>
    </xf>
    <xf numFmtId="4" fontId="4" fillId="0" borderId="3" xfId="1" applyNumberFormat="1" applyBorder="1" applyAlignment="1">
      <alignment horizontal="center" vertical="center" wrapText="1"/>
    </xf>
    <xf numFmtId="4" fontId="4" fillId="0" borderId="4" xfId="1" applyNumberFormat="1" applyBorder="1" applyAlignment="1">
      <alignment horizontal="center" vertical="center" wrapText="1"/>
    </xf>
    <xf numFmtId="4" fontId="1" fillId="0" borderId="9" xfId="0" applyNumberFormat="1" applyFont="1" applyBorder="1" applyAlignment="1">
      <alignment horizontal="center" vertical="center" wrapText="1"/>
    </xf>
    <xf numFmtId="4" fontId="1" fillId="0" borderId="8" xfId="0" applyNumberFormat="1" applyFont="1" applyBorder="1" applyAlignment="1">
      <alignment horizontal="center" vertical="center" wrapText="1"/>
    </xf>
    <xf numFmtId="4" fontId="1" fillId="0" borderId="5" xfId="0" applyNumberFormat="1" applyFont="1" applyBorder="1" applyAlignment="1">
      <alignment horizontal="center" vertical="center" wrapText="1"/>
    </xf>
    <xf numFmtId="4" fontId="2" fillId="0" borderId="9" xfId="0" applyNumberFormat="1" applyFont="1" applyBorder="1" applyAlignment="1">
      <alignment horizontal="center" vertical="center" wrapText="1"/>
    </xf>
    <xf numFmtId="4" fontId="2" fillId="0" borderId="8"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wrapText="1"/>
    </xf>
    <xf numFmtId="0" fontId="0" fillId="0" borderId="0" xfId="0" applyAlignment="1">
      <alignment horizontal="left"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consultantplus://offline/ref=9C65DC897625FFC4481BCDB35EF181A9777C9FE5328016A0F7FA8DEC7F1B468FD6F693BD7810DFE076742B595A8FBA999E5B44294817T1l7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20"/>
  <sheetViews>
    <sheetView topLeftCell="A7" workbookViewId="0">
      <selection activeCell="G55" sqref="G55"/>
    </sheetView>
  </sheetViews>
  <sheetFormatPr defaultColWidth="9.140625" defaultRowHeight="15" x14ac:dyDescent="0.25"/>
  <cols>
    <col min="1" max="1" width="34.140625" style="4" customWidth="1"/>
    <col min="2" max="2" width="8.28515625" style="4" customWidth="1"/>
    <col min="3" max="3" width="5" style="4" customWidth="1"/>
    <col min="4" max="4" width="9.7109375" style="4" customWidth="1"/>
    <col min="5" max="5" width="12.85546875" style="4" customWidth="1"/>
    <col min="6" max="6" width="12.42578125" style="4" customWidth="1"/>
    <col min="7" max="7" width="12.85546875" style="4" customWidth="1"/>
    <col min="8" max="8" width="5.5703125" style="4" customWidth="1"/>
    <col min="9" max="9" width="5.7109375" style="4" customWidth="1"/>
    <col min="10" max="10" width="12.42578125" style="4" customWidth="1"/>
    <col min="11" max="11" width="12.5703125" style="4" customWidth="1"/>
    <col min="12" max="12" width="13.140625" style="4" customWidth="1"/>
    <col min="13" max="16384" width="9.140625" style="4"/>
  </cols>
  <sheetData>
    <row r="1" spans="1:12" x14ac:dyDescent="0.25">
      <c r="A1" s="34" t="s">
        <v>77</v>
      </c>
      <c r="B1" s="35"/>
      <c r="C1" s="35"/>
      <c r="D1" s="35"/>
      <c r="E1" s="35"/>
      <c r="F1" s="35"/>
      <c r="G1" s="35"/>
      <c r="H1" s="35"/>
      <c r="I1" s="35"/>
      <c r="J1" s="35"/>
      <c r="K1" s="35"/>
      <c r="L1" s="35"/>
    </row>
    <row r="2" spans="1:12" ht="15.75" thickBot="1" x14ac:dyDescent="0.3">
      <c r="A2" s="3"/>
    </row>
    <row r="3" spans="1:12" ht="15.75" thickBot="1" x14ac:dyDescent="0.3">
      <c r="A3" s="42" t="s">
        <v>0</v>
      </c>
      <c r="B3" s="42" t="s">
        <v>1</v>
      </c>
      <c r="C3" s="45" t="s">
        <v>2</v>
      </c>
      <c r="D3" s="45" t="s">
        <v>3</v>
      </c>
      <c r="E3" s="48" t="s">
        <v>4</v>
      </c>
      <c r="F3" s="49"/>
      <c r="G3" s="49"/>
      <c r="H3" s="49"/>
      <c r="I3" s="49"/>
      <c r="J3" s="49"/>
      <c r="K3" s="49"/>
      <c r="L3" s="50"/>
    </row>
    <row r="4" spans="1:12" ht="15.75" thickBot="1" x14ac:dyDescent="0.3">
      <c r="A4" s="43"/>
      <c r="B4" s="43"/>
      <c r="C4" s="46"/>
      <c r="D4" s="46"/>
      <c r="E4" s="51" t="s">
        <v>143</v>
      </c>
      <c r="F4" s="52"/>
      <c r="G4" s="52"/>
      <c r="H4" s="52"/>
      <c r="I4" s="52"/>
      <c r="J4" s="53"/>
      <c r="K4" s="42" t="s">
        <v>141</v>
      </c>
      <c r="L4" s="42" t="s">
        <v>142</v>
      </c>
    </row>
    <row r="5" spans="1:12" ht="270.75" thickBot="1" x14ac:dyDescent="0.3">
      <c r="A5" s="44"/>
      <c r="B5" s="44"/>
      <c r="C5" s="47"/>
      <c r="D5" s="47"/>
      <c r="E5" s="5" t="s">
        <v>5</v>
      </c>
      <c r="F5" s="6" t="s">
        <v>6</v>
      </c>
      <c r="G5" s="6" t="s">
        <v>7</v>
      </c>
      <c r="H5" s="6" t="s">
        <v>8</v>
      </c>
      <c r="I5" s="6" t="s">
        <v>9</v>
      </c>
      <c r="J5" s="5" t="s">
        <v>10</v>
      </c>
      <c r="K5" s="44"/>
      <c r="L5" s="44"/>
    </row>
    <row r="6" spans="1:12" ht="15.75" thickBot="1" x14ac:dyDescent="0.3">
      <c r="A6" s="12">
        <v>1</v>
      </c>
      <c r="B6" s="13">
        <v>2</v>
      </c>
      <c r="C6" s="13">
        <v>3</v>
      </c>
      <c r="D6" s="13">
        <v>4</v>
      </c>
      <c r="E6" s="13">
        <v>5</v>
      </c>
      <c r="F6" s="13">
        <v>6</v>
      </c>
      <c r="G6" s="13">
        <v>7</v>
      </c>
      <c r="H6" s="13">
        <v>8</v>
      </c>
      <c r="I6" s="13">
        <v>9</v>
      </c>
      <c r="J6" s="13">
        <v>10</v>
      </c>
      <c r="K6" s="13">
        <v>11</v>
      </c>
      <c r="L6" s="13">
        <v>12</v>
      </c>
    </row>
    <row r="7" spans="1:12" ht="30.75" thickBot="1" x14ac:dyDescent="0.3">
      <c r="A7" s="8" t="s">
        <v>11</v>
      </c>
      <c r="B7" s="13">
        <v>1</v>
      </c>
      <c r="C7" s="13" t="s">
        <v>12</v>
      </c>
      <c r="D7" s="13" t="s">
        <v>12</v>
      </c>
      <c r="E7" s="7"/>
      <c r="F7" s="7"/>
      <c r="G7" s="7"/>
      <c r="H7" s="7"/>
      <c r="I7" s="7"/>
      <c r="J7" s="7"/>
      <c r="K7" s="7"/>
      <c r="L7" s="7"/>
    </row>
    <row r="8" spans="1:12" ht="30.75" thickBot="1" x14ac:dyDescent="0.3">
      <c r="A8" s="8" t="s">
        <v>13</v>
      </c>
      <c r="B8" s="13">
        <v>2</v>
      </c>
      <c r="C8" s="13" t="s">
        <v>12</v>
      </c>
      <c r="D8" s="13" t="s">
        <v>12</v>
      </c>
      <c r="E8" s="7"/>
      <c r="F8" s="7"/>
      <c r="G8" s="7"/>
      <c r="H8" s="7"/>
      <c r="I8" s="7"/>
      <c r="J8" s="7"/>
      <c r="K8" s="7"/>
      <c r="L8" s="7"/>
    </row>
    <row r="9" spans="1:12" ht="15.75" thickBot="1" x14ac:dyDescent="0.3">
      <c r="A9" s="9" t="s">
        <v>14</v>
      </c>
      <c r="B9" s="13">
        <v>1000</v>
      </c>
      <c r="C9" s="13"/>
      <c r="D9" s="13"/>
      <c r="E9" s="10">
        <f>E14+E7</f>
        <v>37892141.170000002</v>
      </c>
      <c r="F9" s="10">
        <f>F14+F16</f>
        <v>68999823.879999995</v>
      </c>
      <c r="G9" s="10">
        <f>G21</f>
        <v>6928867.4099999992</v>
      </c>
      <c r="H9" s="7"/>
      <c r="I9" s="7"/>
      <c r="J9" s="10">
        <v>14080898.210000001</v>
      </c>
      <c r="K9" s="7">
        <f>K14+K21</f>
        <v>100718621.54000001</v>
      </c>
      <c r="L9" s="7">
        <f>L14+L21</f>
        <v>100718621.54000001</v>
      </c>
    </row>
    <row r="10" spans="1:12" x14ac:dyDescent="0.25">
      <c r="A10" s="11" t="s">
        <v>15</v>
      </c>
      <c r="B10" s="38">
        <v>1100</v>
      </c>
      <c r="C10" s="38">
        <v>120</v>
      </c>
      <c r="D10" s="38"/>
      <c r="E10" s="26"/>
      <c r="F10" s="26"/>
      <c r="G10" s="26"/>
      <c r="H10" s="26"/>
      <c r="I10" s="26"/>
      <c r="J10" s="22"/>
      <c r="K10" s="26"/>
      <c r="L10" s="26"/>
    </row>
    <row r="11" spans="1:12" ht="15.75" thickBot="1" x14ac:dyDescent="0.3">
      <c r="A11" s="9" t="s">
        <v>16</v>
      </c>
      <c r="B11" s="39"/>
      <c r="C11" s="39"/>
      <c r="D11" s="39"/>
      <c r="E11" s="27"/>
      <c r="F11" s="27"/>
      <c r="G11" s="27"/>
      <c r="H11" s="27"/>
      <c r="I11" s="27"/>
      <c r="J11" s="23"/>
      <c r="K11" s="27"/>
      <c r="L11" s="27"/>
    </row>
    <row r="12" spans="1:12" ht="15.75" thickBot="1" x14ac:dyDescent="0.3">
      <c r="A12" s="9" t="s">
        <v>15</v>
      </c>
      <c r="B12" s="13">
        <v>1110</v>
      </c>
      <c r="C12" s="13"/>
      <c r="D12" s="13"/>
      <c r="E12" s="7"/>
      <c r="F12" s="7"/>
      <c r="G12" s="7"/>
      <c r="H12" s="7"/>
      <c r="I12" s="7"/>
      <c r="J12" s="7"/>
      <c r="K12" s="7"/>
      <c r="L12" s="7"/>
    </row>
    <row r="13" spans="1:12" ht="26.25" thickBot="1" x14ac:dyDescent="0.3">
      <c r="A13" s="9" t="s">
        <v>17</v>
      </c>
      <c r="B13" s="13">
        <v>1200</v>
      </c>
      <c r="C13" s="13">
        <v>130</v>
      </c>
      <c r="D13" s="13"/>
      <c r="E13" s="7"/>
      <c r="F13" s="7"/>
      <c r="G13" s="7"/>
      <c r="H13" s="7"/>
      <c r="I13" s="7"/>
      <c r="J13" s="7"/>
      <c r="K13" s="7"/>
      <c r="L13" s="7"/>
    </row>
    <row r="14" spans="1:12" x14ac:dyDescent="0.25">
      <c r="A14" s="11" t="s">
        <v>15</v>
      </c>
      <c r="B14" s="38">
        <v>1210</v>
      </c>
      <c r="C14" s="38">
        <v>130</v>
      </c>
      <c r="D14" s="38"/>
      <c r="E14" s="26">
        <f>33093264.94+3156008.94+1087000+555867.29</f>
        <v>37892141.170000002</v>
      </c>
      <c r="F14" s="26">
        <f>62357325.55+624022.11+66000+2966334.81+80000+2476018.33+60530.87</f>
        <v>68630231.670000002</v>
      </c>
      <c r="G14" s="26"/>
      <c r="H14" s="26"/>
      <c r="I14" s="26"/>
      <c r="J14" s="22"/>
      <c r="K14" s="26">
        <v>99230621.540000007</v>
      </c>
      <c r="L14" s="26">
        <v>99230621.540000007</v>
      </c>
    </row>
    <row r="15" spans="1:12" ht="26.25" thickBot="1" x14ac:dyDescent="0.3">
      <c r="A15" s="9" t="s">
        <v>18</v>
      </c>
      <c r="B15" s="39"/>
      <c r="C15" s="39"/>
      <c r="D15" s="39"/>
      <c r="E15" s="27"/>
      <c r="F15" s="27"/>
      <c r="G15" s="27"/>
      <c r="H15" s="27"/>
      <c r="I15" s="27"/>
      <c r="J15" s="23"/>
      <c r="K15" s="27"/>
      <c r="L15" s="27"/>
    </row>
    <row r="16" spans="1:12" ht="15.75" thickBot="1" x14ac:dyDescent="0.3">
      <c r="A16" s="9" t="s">
        <v>134</v>
      </c>
      <c r="B16" s="13" t="s">
        <v>135</v>
      </c>
      <c r="C16" s="13" t="s">
        <v>136</v>
      </c>
      <c r="D16" s="13"/>
      <c r="E16" s="7"/>
      <c r="F16" s="7">
        <v>369592.21</v>
      </c>
      <c r="G16" s="7"/>
      <c r="H16" s="7"/>
      <c r="I16" s="7"/>
      <c r="J16" s="7"/>
      <c r="K16" s="7"/>
      <c r="L16" s="7"/>
    </row>
    <row r="17" spans="1:12" ht="26.25" thickBot="1" x14ac:dyDescent="0.3">
      <c r="A17" s="9" t="s">
        <v>19</v>
      </c>
      <c r="B17" s="13">
        <v>1300</v>
      </c>
      <c r="C17" s="13">
        <v>140</v>
      </c>
      <c r="D17" s="13"/>
      <c r="E17" s="7"/>
      <c r="F17" s="7"/>
      <c r="G17" s="7"/>
      <c r="H17" s="7"/>
      <c r="I17" s="7"/>
      <c r="J17" s="7"/>
      <c r="K17" s="7"/>
      <c r="L17" s="7"/>
    </row>
    <row r="18" spans="1:12" ht="15.75" thickBot="1" x14ac:dyDescent="0.3">
      <c r="A18" s="9" t="s">
        <v>15</v>
      </c>
      <c r="B18" s="13">
        <v>1310</v>
      </c>
      <c r="C18" s="13">
        <v>140</v>
      </c>
      <c r="D18" s="13"/>
      <c r="E18" s="7"/>
      <c r="F18" s="7"/>
      <c r="G18" s="7"/>
      <c r="H18" s="7"/>
      <c r="I18" s="7"/>
      <c r="J18" s="7"/>
      <c r="K18" s="7"/>
      <c r="L18" s="7"/>
    </row>
    <row r="19" spans="1:12" ht="26.25" thickBot="1" x14ac:dyDescent="0.3">
      <c r="A19" s="9" t="s">
        <v>20</v>
      </c>
      <c r="B19" s="13">
        <v>1400</v>
      </c>
      <c r="C19" s="13">
        <v>150</v>
      </c>
      <c r="D19" s="13"/>
      <c r="E19" s="7"/>
      <c r="F19" s="7"/>
      <c r="G19" s="7"/>
      <c r="H19" s="7"/>
      <c r="I19" s="7"/>
      <c r="J19" s="7"/>
      <c r="K19" s="7"/>
      <c r="L19" s="7"/>
    </row>
    <row r="20" spans="1:12" ht="15.75" thickBot="1" x14ac:dyDescent="0.3">
      <c r="A20" s="9" t="s">
        <v>15</v>
      </c>
      <c r="B20" s="13"/>
      <c r="C20" s="13"/>
      <c r="D20" s="13"/>
      <c r="E20" s="7"/>
      <c r="F20" s="7"/>
      <c r="G20" s="7"/>
      <c r="H20" s="7"/>
      <c r="I20" s="7"/>
      <c r="J20" s="7"/>
      <c r="K20" s="7"/>
      <c r="L20" s="7"/>
    </row>
    <row r="21" spans="1:12" ht="15.75" thickBot="1" x14ac:dyDescent="0.3">
      <c r="A21" s="9" t="s">
        <v>21</v>
      </c>
      <c r="B21" s="13">
        <v>1500</v>
      </c>
      <c r="C21" s="13">
        <v>180</v>
      </c>
      <c r="D21" s="13"/>
      <c r="E21" s="7"/>
      <c r="F21" s="7"/>
      <c r="G21" s="7">
        <f>1488000+121723.55+110000+2344.8+66000+25000+2400000+98456+80532+10400+22000+323074.47+320000+25500+168379.1+365309.88+300000+17000+60000+379338.33+250281+183528.28+10000+90000+12000</f>
        <v>6928867.4099999992</v>
      </c>
      <c r="H21" s="7"/>
      <c r="I21" s="7"/>
      <c r="J21" s="7"/>
      <c r="K21" s="7">
        <v>1488000</v>
      </c>
      <c r="L21" s="7">
        <v>1488000</v>
      </c>
    </row>
    <row r="22" spans="1:12" x14ac:dyDescent="0.25">
      <c r="A22" s="11" t="s">
        <v>15</v>
      </c>
      <c r="B22" s="38">
        <v>1510</v>
      </c>
      <c r="C22" s="38">
        <v>150</v>
      </c>
      <c r="D22" s="38"/>
      <c r="E22" s="26"/>
      <c r="F22" s="26"/>
      <c r="G22" s="26"/>
      <c r="H22" s="26"/>
      <c r="I22" s="26"/>
      <c r="J22" s="22"/>
      <c r="K22" s="26"/>
      <c r="L22" s="26"/>
    </row>
    <row r="23" spans="1:12" ht="15.75" thickBot="1" x14ac:dyDescent="0.3">
      <c r="A23" s="9" t="s">
        <v>22</v>
      </c>
      <c r="B23" s="39"/>
      <c r="C23" s="39"/>
      <c r="D23" s="39"/>
      <c r="E23" s="27"/>
      <c r="F23" s="27"/>
      <c r="G23" s="27"/>
      <c r="H23" s="27"/>
      <c r="I23" s="27"/>
      <c r="J23" s="23"/>
      <c r="K23" s="27"/>
      <c r="L23" s="27"/>
    </row>
    <row r="24" spans="1:12" ht="26.25" thickBot="1" x14ac:dyDescent="0.3">
      <c r="A24" s="9" t="s">
        <v>23</v>
      </c>
      <c r="B24" s="13">
        <v>1520</v>
      </c>
      <c r="C24" s="13">
        <v>150</v>
      </c>
      <c r="D24" s="13"/>
      <c r="E24" s="7"/>
      <c r="F24" s="7"/>
      <c r="G24" s="7"/>
      <c r="H24" s="7"/>
      <c r="I24" s="7"/>
      <c r="J24" s="7"/>
      <c r="K24" s="7"/>
      <c r="L24" s="7"/>
    </row>
    <row r="25" spans="1:12" ht="15.75" thickBot="1" x14ac:dyDescent="0.3">
      <c r="A25" s="9" t="s">
        <v>24</v>
      </c>
      <c r="B25" s="13">
        <v>1900</v>
      </c>
      <c r="C25" s="13"/>
      <c r="D25" s="13"/>
      <c r="E25" s="7"/>
      <c r="F25" s="7"/>
      <c r="G25" s="7"/>
      <c r="H25" s="7"/>
      <c r="I25" s="7"/>
      <c r="J25" s="7"/>
      <c r="K25" s="7"/>
      <c r="L25" s="7"/>
    </row>
    <row r="26" spans="1:12" ht="15.75" thickBot="1" x14ac:dyDescent="0.3">
      <c r="A26" s="9" t="s">
        <v>15</v>
      </c>
      <c r="B26" s="13"/>
      <c r="C26" s="13"/>
      <c r="D26" s="13"/>
      <c r="E26" s="7"/>
      <c r="F26" s="7"/>
      <c r="G26" s="7"/>
      <c r="H26" s="7"/>
      <c r="I26" s="7"/>
      <c r="J26" s="7"/>
      <c r="K26" s="7"/>
      <c r="L26" s="7"/>
    </row>
    <row r="27" spans="1:12" ht="15.75" thickBot="1" x14ac:dyDescent="0.3">
      <c r="A27" s="9"/>
      <c r="B27" s="13"/>
      <c r="C27" s="13"/>
      <c r="D27" s="13"/>
      <c r="E27" s="7"/>
      <c r="F27" s="7"/>
      <c r="G27" s="7"/>
      <c r="H27" s="7"/>
      <c r="I27" s="7"/>
      <c r="J27" s="7"/>
      <c r="K27" s="7"/>
      <c r="L27" s="7"/>
    </row>
    <row r="28" spans="1:12" ht="15.75" thickBot="1" x14ac:dyDescent="0.3">
      <c r="A28" s="8" t="s">
        <v>25</v>
      </c>
      <c r="B28" s="13">
        <v>190</v>
      </c>
      <c r="C28" s="13" t="s">
        <v>12</v>
      </c>
      <c r="D28" s="13"/>
      <c r="E28" s="7"/>
      <c r="F28" s="7"/>
      <c r="G28" s="7"/>
      <c r="H28" s="7"/>
      <c r="I28" s="7"/>
      <c r="J28" s="7"/>
      <c r="K28" s="7"/>
      <c r="L28" s="7"/>
    </row>
    <row r="29" spans="1:12" x14ac:dyDescent="0.25">
      <c r="A29" s="11" t="s">
        <v>26</v>
      </c>
      <c r="B29" s="38">
        <v>1981</v>
      </c>
      <c r="C29" s="38">
        <v>510</v>
      </c>
      <c r="D29" s="38"/>
      <c r="E29" s="26"/>
      <c r="F29" s="26"/>
      <c r="G29" s="26"/>
      <c r="H29" s="26"/>
      <c r="I29" s="26"/>
      <c r="J29" s="22"/>
      <c r="K29" s="26"/>
      <c r="L29" s="26" t="s">
        <v>12</v>
      </c>
    </row>
    <row r="30" spans="1:12" ht="39" thickBot="1" x14ac:dyDescent="0.3">
      <c r="A30" s="9" t="s">
        <v>27</v>
      </c>
      <c r="B30" s="39"/>
      <c r="C30" s="39"/>
      <c r="D30" s="39"/>
      <c r="E30" s="27"/>
      <c r="F30" s="27"/>
      <c r="G30" s="27"/>
      <c r="H30" s="27"/>
      <c r="I30" s="27"/>
      <c r="J30" s="23"/>
      <c r="K30" s="27"/>
      <c r="L30" s="27"/>
    </row>
    <row r="31" spans="1:12" ht="15.75" thickBot="1" x14ac:dyDescent="0.3">
      <c r="A31" s="9" t="s">
        <v>28</v>
      </c>
      <c r="B31" s="13">
        <v>2000</v>
      </c>
      <c r="C31" s="13" t="s">
        <v>12</v>
      </c>
      <c r="D31" s="13"/>
      <c r="E31" s="10">
        <f>E32+E49+E67+E54</f>
        <v>37892141.170000002</v>
      </c>
      <c r="F31" s="10">
        <f>F32+F67</f>
        <v>68999823.879999995</v>
      </c>
      <c r="G31" s="10">
        <f>G67+G49</f>
        <v>6928867.4100000001</v>
      </c>
      <c r="H31" s="7"/>
      <c r="I31" s="7"/>
      <c r="J31" s="10">
        <v>13867636.609999999</v>
      </c>
      <c r="K31" s="7">
        <f>K32+K49+K67+K76</f>
        <v>100718621.53999999</v>
      </c>
      <c r="L31" s="7">
        <f>L32+L49+L67+L76</f>
        <v>100718621.53999999</v>
      </c>
    </row>
    <row r="32" spans="1:12" x14ac:dyDescent="0.25">
      <c r="A32" s="11" t="s">
        <v>15</v>
      </c>
      <c r="B32" s="38">
        <v>2100</v>
      </c>
      <c r="C32" s="38" t="s">
        <v>12</v>
      </c>
      <c r="D32" s="38"/>
      <c r="E32" s="40">
        <f>E34+E37+E39</f>
        <v>20298011.049999997</v>
      </c>
      <c r="F32" s="40">
        <f>F34+F37+F39+F36+F40</f>
        <v>68169270.899999991</v>
      </c>
      <c r="G32" s="26"/>
      <c r="H32" s="26"/>
      <c r="I32" s="26"/>
      <c r="J32" s="24">
        <v>541036.34</v>
      </c>
      <c r="K32" s="26">
        <f>K34+K37+K39</f>
        <v>82655336.599999994</v>
      </c>
      <c r="L32" s="26">
        <f>L34+L37+L39</f>
        <v>82655336.599999994</v>
      </c>
    </row>
    <row r="33" spans="1:12" ht="15.75" thickBot="1" x14ac:dyDescent="0.3">
      <c r="A33" s="9" t="s">
        <v>29</v>
      </c>
      <c r="B33" s="39"/>
      <c r="C33" s="39"/>
      <c r="D33" s="39"/>
      <c r="E33" s="41"/>
      <c r="F33" s="41"/>
      <c r="G33" s="27"/>
      <c r="H33" s="27"/>
      <c r="I33" s="27"/>
      <c r="J33" s="25"/>
      <c r="K33" s="27"/>
      <c r="L33" s="27"/>
    </row>
    <row r="34" spans="1:12" x14ac:dyDescent="0.25">
      <c r="A34" s="11" t="s">
        <v>15</v>
      </c>
      <c r="B34" s="38">
        <v>2110</v>
      </c>
      <c r="C34" s="38">
        <v>111</v>
      </c>
      <c r="D34" s="38">
        <v>211</v>
      </c>
      <c r="E34" s="26">
        <f>13139018.52+2423970</f>
        <v>15562988.52</v>
      </c>
      <c r="F34" s="26">
        <f>47701478.92+2278290.94+1901703.79</f>
        <v>51881473.649999999</v>
      </c>
      <c r="G34" s="26"/>
      <c r="H34" s="26"/>
      <c r="I34" s="26"/>
      <c r="J34" s="22">
        <v>466147.9</v>
      </c>
      <c r="K34" s="26">
        <v>63264467.439999998</v>
      </c>
      <c r="L34" s="26">
        <v>63264467.439999998</v>
      </c>
    </row>
    <row r="35" spans="1:12" ht="15.75" thickBot="1" x14ac:dyDescent="0.3">
      <c r="A35" s="28" t="s">
        <v>30</v>
      </c>
      <c r="B35" s="39"/>
      <c r="C35" s="39"/>
      <c r="D35" s="39"/>
      <c r="E35" s="27"/>
      <c r="F35" s="27"/>
      <c r="G35" s="27"/>
      <c r="H35" s="27"/>
      <c r="I35" s="27"/>
      <c r="J35" s="23"/>
      <c r="K35" s="27"/>
      <c r="L35" s="27"/>
    </row>
    <row r="36" spans="1:12" ht="15.75" thickBot="1" x14ac:dyDescent="0.3">
      <c r="A36" s="29"/>
      <c r="B36" s="13" t="s">
        <v>128</v>
      </c>
      <c r="C36" s="13" t="s">
        <v>129</v>
      </c>
      <c r="D36" s="13" t="s">
        <v>130</v>
      </c>
      <c r="E36" s="7"/>
      <c r="F36" s="7">
        <v>283864.96999999997</v>
      </c>
      <c r="G36" s="7"/>
      <c r="H36" s="7"/>
      <c r="I36" s="7"/>
      <c r="J36" s="7"/>
      <c r="K36" s="7"/>
      <c r="L36" s="7"/>
    </row>
    <row r="37" spans="1:12" ht="26.25" thickBot="1" x14ac:dyDescent="0.3">
      <c r="A37" s="9" t="s">
        <v>31</v>
      </c>
      <c r="B37" s="13">
        <v>2120</v>
      </c>
      <c r="C37" s="13" t="s">
        <v>129</v>
      </c>
      <c r="D37" s="13">
        <v>266</v>
      </c>
      <c r="E37" s="7">
        <f>35000+20000</f>
        <v>55000</v>
      </c>
      <c r="F37" s="7">
        <f>250000+70000</f>
        <v>320000</v>
      </c>
      <c r="G37" s="7"/>
      <c r="H37" s="7"/>
      <c r="I37" s="7"/>
      <c r="J37" s="7"/>
      <c r="K37" s="7">
        <v>285000</v>
      </c>
      <c r="L37" s="7">
        <v>285000</v>
      </c>
    </row>
    <row r="38" spans="1:12" ht="39" thickBot="1" x14ac:dyDescent="0.3">
      <c r="A38" s="9" t="s">
        <v>32</v>
      </c>
      <c r="B38" s="13">
        <v>2130</v>
      </c>
      <c r="C38" s="13">
        <v>113</v>
      </c>
      <c r="D38" s="13"/>
      <c r="E38" s="7"/>
      <c r="F38" s="7"/>
      <c r="G38" s="7"/>
      <c r="H38" s="7"/>
      <c r="I38" s="7"/>
      <c r="J38" s="7"/>
      <c r="K38" s="7"/>
      <c r="L38" s="7" t="s">
        <v>12</v>
      </c>
    </row>
    <row r="39" spans="1:12" ht="53.45" customHeight="1" thickBot="1" x14ac:dyDescent="0.3">
      <c r="A39" s="30" t="s">
        <v>33</v>
      </c>
      <c r="B39" s="13">
        <v>2140</v>
      </c>
      <c r="C39" s="13">
        <v>119</v>
      </c>
      <c r="D39" s="13">
        <v>213</v>
      </c>
      <c r="E39" s="7">
        <f>3967983.59+732038.94-20000</f>
        <v>4680022.5299999993</v>
      </c>
      <c r="F39" s="7">
        <f>14405846.63+688043.87-70000+574314.54</f>
        <v>15598205.039999999</v>
      </c>
      <c r="G39" s="7"/>
      <c r="H39" s="7"/>
      <c r="I39" s="7"/>
      <c r="J39" s="7">
        <v>74888.44</v>
      </c>
      <c r="K39" s="7">
        <v>19105869.16</v>
      </c>
      <c r="L39" s="7">
        <v>19105869.16</v>
      </c>
    </row>
    <row r="40" spans="1:12" ht="15.75" thickBot="1" x14ac:dyDescent="0.3">
      <c r="A40" s="31"/>
      <c r="B40" s="20" t="s">
        <v>131</v>
      </c>
      <c r="C40" s="20" t="s">
        <v>132</v>
      </c>
      <c r="D40" s="20" t="s">
        <v>133</v>
      </c>
      <c r="E40" s="19"/>
      <c r="F40" s="19">
        <v>85727.24</v>
      </c>
      <c r="G40" s="19"/>
      <c r="H40" s="19"/>
      <c r="I40" s="19"/>
      <c r="J40" s="19"/>
      <c r="K40" s="19"/>
      <c r="L40" s="19"/>
    </row>
    <row r="41" spans="1:12" x14ac:dyDescent="0.25">
      <c r="A41" s="11" t="s">
        <v>15</v>
      </c>
      <c r="B41" s="38">
        <v>2141</v>
      </c>
      <c r="C41" s="38">
        <v>119</v>
      </c>
      <c r="D41" s="38"/>
      <c r="E41" s="26"/>
      <c r="F41" s="26"/>
      <c r="G41" s="26"/>
      <c r="H41" s="26"/>
      <c r="I41" s="26"/>
      <c r="J41" s="22"/>
      <c r="K41" s="26"/>
      <c r="L41" s="26" t="s">
        <v>12</v>
      </c>
    </row>
    <row r="42" spans="1:12" ht="15.75" thickBot="1" x14ac:dyDescent="0.3">
      <c r="A42" s="9" t="s">
        <v>34</v>
      </c>
      <c r="B42" s="39"/>
      <c r="C42" s="39"/>
      <c r="D42" s="39"/>
      <c r="E42" s="27"/>
      <c r="F42" s="27"/>
      <c r="G42" s="27"/>
      <c r="H42" s="27"/>
      <c r="I42" s="27"/>
      <c r="J42" s="23"/>
      <c r="K42" s="27"/>
      <c r="L42" s="27"/>
    </row>
    <row r="43" spans="1:12" ht="15.75" thickBot="1" x14ac:dyDescent="0.3">
      <c r="A43" s="9" t="s">
        <v>35</v>
      </c>
      <c r="B43" s="13">
        <v>2142</v>
      </c>
      <c r="C43" s="13">
        <v>119</v>
      </c>
      <c r="D43" s="13"/>
      <c r="E43" s="7"/>
      <c r="F43" s="7"/>
      <c r="G43" s="7"/>
      <c r="H43" s="7"/>
      <c r="I43" s="7"/>
      <c r="J43" s="7"/>
      <c r="K43" s="7"/>
      <c r="L43" s="7" t="s">
        <v>12</v>
      </c>
    </row>
    <row r="44" spans="1:12" ht="26.25" thickBot="1" x14ac:dyDescent="0.3">
      <c r="A44" s="9" t="s">
        <v>36</v>
      </c>
      <c r="B44" s="13">
        <v>2200</v>
      </c>
      <c r="C44" s="13">
        <v>300</v>
      </c>
      <c r="D44" s="13"/>
      <c r="E44" s="7"/>
      <c r="F44" s="7"/>
      <c r="G44" s="7"/>
      <c r="H44" s="7"/>
      <c r="I44" s="7"/>
      <c r="J44" s="7"/>
      <c r="K44" s="7"/>
      <c r="L44" s="7" t="s">
        <v>12</v>
      </c>
    </row>
    <row r="45" spans="1:12" x14ac:dyDescent="0.25">
      <c r="A45" s="11" t="s">
        <v>15</v>
      </c>
      <c r="B45" s="38">
        <v>2210</v>
      </c>
      <c r="C45" s="38">
        <v>320</v>
      </c>
      <c r="D45" s="38"/>
      <c r="E45" s="26"/>
      <c r="F45" s="26"/>
      <c r="G45" s="26"/>
      <c r="H45" s="26"/>
      <c r="I45" s="26"/>
      <c r="J45" s="22"/>
      <c r="K45" s="26"/>
      <c r="L45" s="26" t="s">
        <v>12</v>
      </c>
    </row>
    <row r="46" spans="1:12" ht="39" thickBot="1" x14ac:dyDescent="0.3">
      <c r="A46" s="9" t="s">
        <v>37</v>
      </c>
      <c r="B46" s="39"/>
      <c r="C46" s="39"/>
      <c r="D46" s="39"/>
      <c r="E46" s="27"/>
      <c r="F46" s="27"/>
      <c r="G46" s="27"/>
      <c r="H46" s="27"/>
      <c r="I46" s="27"/>
      <c r="J46" s="23"/>
      <c r="K46" s="27"/>
      <c r="L46" s="27"/>
    </row>
    <row r="47" spans="1:12" x14ac:dyDescent="0.25">
      <c r="A47" s="11" t="s">
        <v>26</v>
      </c>
      <c r="B47" s="38">
        <v>2211</v>
      </c>
      <c r="C47" s="38">
        <v>321</v>
      </c>
      <c r="D47" s="38"/>
      <c r="E47" s="26"/>
      <c r="F47" s="26"/>
      <c r="G47" s="26"/>
      <c r="H47" s="26"/>
      <c r="I47" s="26"/>
      <c r="J47" s="22"/>
      <c r="K47" s="26"/>
      <c r="L47" s="26" t="s">
        <v>12</v>
      </c>
    </row>
    <row r="48" spans="1:12" ht="39" thickBot="1" x14ac:dyDescent="0.3">
      <c r="A48" s="9" t="s">
        <v>38</v>
      </c>
      <c r="B48" s="39"/>
      <c r="C48" s="39"/>
      <c r="D48" s="39"/>
      <c r="E48" s="27"/>
      <c r="F48" s="27"/>
      <c r="G48" s="27"/>
      <c r="H48" s="27"/>
      <c r="I48" s="27"/>
      <c r="J48" s="23"/>
      <c r="K48" s="27"/>
      <c r="L48" s="27"/>
    </row>
    <row r="49" spans="1:12" ht="26.25" thickBot="1" x14ac:dyDescent="0.3">
      <c r="A49" s="9" t="s">
        <v>39</v>
      </c>
      <c r="B49" s="13">
        <v>2300</v>
      </c>
      <c r="C49" s="13">
        <v>850</v>
      </c>
      <c r="D49" s="13"/>
      <c r="E49" s="10">
        <f>E50+E53</f>
        <v>126904</v>
      </c>
      <c r="F49" s="7"/>
      <c r="G49" s="10">
        <f>G54</f>
        <v>47000</v>
      </c>
      <c r="H49" s="7"/>
      <c r="I49" s="7"/>
      <c r="J49" s="7">
        <v>238.18</v>
      </c>
      <c r="K49" s="7">
        <f>K50</f>
        <v>126904</v>
      </c>
      <c r="L49" s="7">
        <f>L50</f>
        <v>126904</v>
      </c>
    </row>
    <row r="50" spans="1:12" x14ac:dyDescent="0.25">
      <c r="A50" s="11" t="s">
        <v>26</v>
      </c>
      <c r="B50" s="38">
        <v>2310</v>
      </c>
      <c r="C50" s="38">
        <v>851</v>
      </c>
      <c r="D50" s="38">
        <v>291</v>
      </c>
      <c r="E50" s="26">
        <f>126904</f>
        <v>126904</v>
      </c>
      <c r="F50" s="26"/>
      <c r="G50" s="26"/>
      <c r="H50" s="26"/>
      <c r="I50" s="26"/>
      <c r="J50" s="22"/>
      <c r="K50" s="26">
        <v>126904</v>
      </c>
      <c r="L50" s="26">
        <v>126904</v>
      </c>
    </row>
    <row r="51" spans="1:12" ht="26.25" thickBot="1" x14ac:dyDescent="0.3">
      <c r="A51" s="9" t="s">
        <v>40</v>
      </c>
      <c r="B51" s="39"/>
      <c r="C51" s="39"/>
      <c r="D51" s="39"/>
      <c r="E51" s="27"/>
      <c r="F51" s="27"/>
      <c r="G51" s="27"/>
      <c r="H51" s="27"/>
      <c r="I51" s="27"/>
      <c r="J51" s="23"/>
      <c r="K51" s="27"/>
      <c r="L51" s="27"/>
    </row>
    <row r="52" spans="1:12" ht="51.75" thickBot="1" x14ac:dyDescent="0.3">
      <c r="A52" s="9" t="s">
        <v>41</v>
      </c>
      <c r="B52" s="13">
        <v>2320</v>
      </c>
      <c r="C52" s="13">
        <v>852</v>
      </c>
      <c r="D52" s="13">
        <v>291</v>
      </c>
      <c r="E52" s="7"/>
      <c r="F52" s="7"/>
      <c r="G52" s="7"/>
      <c r="H52" s="7"/>
      <c r="I52" s="7"/>
      <c r="J52" s="7"/>
      <c r="K52" s="7"/>
      <c r="L52" s="7"/>
    </row>
    <row r="53" spans="1:12" ht="39" thickBot="1" x14ac:dyDescent="0.3">
      <c r="A53" s="9" t="s">
        <v>42</v>
      </c>
      <c r="B53" s="13">
        <v>2330</v>
      </c>
      <c r="C53" s="13">
        <v>853</v>
      </c>
      <c r="D53" s="13">
        <v>292</v>
      </c>
      <c r="E53" s="7">
        <v>0</v>
      </c>
      <c r="F53" s="7"/>
      <c r="G53" s="7"/>
      <c r="H53" s="7"/>
      <c r="I53" s="7"/>
      <c r="J53" s="7">
        <v>238.18</v>
      </c>
      <c r="K53" s="7"/>
      <c r="L53" s="7" t="s">
        <v>12</v>
      </c>
    </row>
    <row r="54" spans="1:12" ht="15.75" thickBot="1" x14ac:dyDescent="0.3">
      <c r="A54" s="9" t="s">
        <v>125</v>
      </c>
      <c r="B54" s="13"/>
      <c r="C54" s="13" t="s">
        <v>126</v>
      </c>
      <c r="D54" s="13" t="s">
        <v>127</v>
      </c>
      <c r="E54" s="7"/>
      <c r="F54" s="7"/>
      <c r="G54" s="7">
        <f>25000+10000+12000</f>
        <v>47000</v>
      </c>
      <c r="H54" s="7"/>
      <c r="I54" s="7"/>
      <c r="J54" s="7"/>
      <c r="K54" s="7"/>
      <c r="L54" s="7"/>
    </row>
    <row r="55" spans="1:12" ht="39" thickBot="1" x14ac:dyDescent="0.3">
      <c r="A55" s="9" t="s">
        <v>43</v>
      </c>
      <c r="B55" s="13">
        <v>2400</v>
      </c>
      <c r="C55" s="13" t="s">
        <v>12</v>
      </c>
      <c r="D55" s="13"/>
      <c r="E55" s="7"/>
      <c r="F55" s="7"/>
      <c r="G55" s="7"/>
      <c r="H55" s="7"/>
      <c r="I55" s="7"/>
      <c r="J55" s="7"/>
      <c r="K55" s="7"/>
      <c r="L55" s="7" t="s">
        <v>12</v>
      </c>
    </row>
    <row r="56" spans="1:12" x14ac:dyDescent="0.25">
      <c r="A56" s="11" t="s">
        <v>26</v>
      </c>
      <c r="B56" s="38">
        <v>2410</v>
      </c>
      <c r="C56" s="38">
        <v>613</v>
      </c>
      <c r="D56" s="38"/>
      <c r="E56" s="26"/>
      <c r="F56" s="26"/>
      <c r="G56" s="26"/>
      <c r="H56" s="26"/>
      <c r="I56" s="26"/>
      <c r="J56" s="22"/>
      <c r="K56" s="26"/>
      <c r="L56" s="26" t="s">
        <v>12</v>
      </c>
    </row>
    <row r="57" spans="1:12" ht="26.25" thickBot="1" x14ac:dyDescent="0.3">
      <c r="A57" s="9" t="s">
        <v>44</v>
      </c>
      <c r="B57" s="39"/>
      <c r="C57" s="39"/>
      <c r="D57" s="39"/>
      <c r="E57" s="27"/>
      <c r="F57" s="27"/>
      <c r="G57" s="27"/>
      <c r="H57" s="27"/>
      <c r="I57" s="27"/>
      <c r="J57" s="23"/>
      <c r="K57" s="27"/>
      <c r="L57" s="27"/>
    </row>
    <row r="58" spans="1:12" ht="26.25" thickBot="1" x14ac:dyDescent="0.3">
      <c r="A58" s="9" t="s">
        <v>45</v>
      </c>
      <c r="B58" s="13">
        <v>2420</v>
      </c>
      <c r="C58" s="13">
        <v>623</v>
      </c>
      <c r="D58" s="13"/>
      <c r="E58" s="7"/>
      <c r="F58" s="7"/>
      <c r="G58" s="7"/>
      <c r="H58" s="7"/>
      <c r="I58" s="7"/>
      <c r="J58" s="7"/>
      <c r="K58" s="7"/>
      <c r="L58" s="7"/>
    </row>
    <row r="59" spans="1:12" ht="51.75" thickBot="1" x14ac:dyDescent="0.3">
      <c r="A59" s="9" t="s">
        <v>46</v>
      </c>
      <c r="B59" s="13">
        <v>2430</v>
      </c>
      <c r="C59" s="13">
        <v>634</v>
      </c>
      <c r="D59" s="13"/>
      <c r="E59" s="7"/>
      <c r="F59" s="7"/>
      <c r="G59" s="7"/>
      <c r="H59" s="7"/>
      <c r="I59" s="7"/>
      <c r="J59" s="7"/>
      <c r="K59" s="7"/>
      <c r="L59" s="7"/>
    </row>
    <row r="60" spans="1:12" ht="26.25" thickBot="1" x14ac:dyDescent="0.3">
      <c r="A60" s="9" t="s">
        <v>47</v>
      </c>
      <c r="B60" s="13">
        <v>2440</v>
      </c>
      <c r="C60" s="13">
        <v>810</v>
      </c>
      <c r="D60" s="13"/>
      <c r="E60" s="7"/>
      <c r="F60" s="7"/>
      <c r="G60" s="7"/>
      <c r="H60" s="7"/>
      <c r="I60" s="7"/>
      <c r="J60" s="7"/>
      <c r="K60" s="7"/>
      <c r="L60" s="7"/>
    </row>
    <row r="61" spans="1:12" ht="26.25" thickBot="1" x14ac:dyDescent="0.3">
      <c r="A61" s="9" t="s">
        <v>48</v>
      </c>
      <c r="B61" s="13">
        <v>2500</v>
      </c>
      <c r="C61" s="13" t="s">
        <v>12</v>
      </c>
      <c r="D61" s="13"/>
      <c r="E61" s="7"/>
      <c r="F61" s="7"/>
      <c r="G61" s="7"/>
      <c r="H61" s="7"/>
      <c r="I61" s="7"/>
      <c r="J61" s="7"/>
      <c r="K61" s="7"/>
      <c r="L61" s="7" t="s">
        <v>12</v>
      </c>
    </row>
    <row r="62" spans="1:12" ht="51.75" thickBot="1" x14ac:dyDescent="0.3">
      <c r="A62" s="9" t="s">
        <v>49</v>
      </c>
      <c r="B62" s="13">
        <v>2520</v>
      </c>
      <c r="C62" s="13">
        <v>831</v>
      </c>
      <c r="D62" s="13"/>
      <c r="E62" s="7"/>
      <c r="F62" s="7"/>
      <c r="G62" s="7"/>
      <c r="H62" s="7"/>
      <c r="I62" s="7"/>
      <c r="J62" s="7"/>
      <c r="K62" s="7"/>
      <c r="L62" s="7" t="s">
        <v>12</v>
      </c>
    </row>
    <row r="63" spans="1:12" ht="30.75" thickBot="1" x14ac:dyDescent="0.3">
      <c r="A63" s="8" t="s">
        <v>50</v>
      </c>
      <c r="B63" s="13">
        <v>2600</v>
      </c>
      <c r="C63" s="13" t="s">
        <v>12</v>
      </c>
      <c r="D63" s="13"/>
      <c r="E63" s="7"/>
      <c r="F63" s="7"/>
      <c r="G63" s="7"/>
      <c r="H63" s="7"/>
      <c r="I63" s="7"/>
      <c r="J63" s="7"/>
      <c r="K63" s="7"/>
      <c r="L63" s="7"/>
    </row>
    <row r="64" spans="1:12" x14ac:dyDescent="0.25">
      <c r="A64" s="11" t="s">
        <v>15</v>
      </c>
      <c r="B64" s="38">
        <v>2610</v>
      </c>
      <c r="C64" s="38">
        <v>241</v>
      </c>
      <c r="D64" s="38"/>
      <c r="E64" s="26"/>
      <c r="F64" s="26"/>
      <c r="G64" s="26"/>
      <c r="H64" s="26"/>
      <c r="I64" s="26"/>
      <c r="J64" s="22"/>
      <c r="K64" s="26"/>
      <c r="L64" s="26"/>
    </row>
    <row r="65" spans="1:12" ht="26.25" thickBot="1" x14ac:dyDescent="0.3">
      <c r="A65" s="9" t="s">
        <v>51</v>
      </c>
      <c r="B65" s="39"/>
      <c r="C65" s="39"/>
      <c r="D65" s="39"/>
      <c r="E65" s="27"/>
      <c r="F65" s="27"/>
      <c r="G65" s="27"/>
      <c r="H65" s="27"/>
      <c r="I65" s="27"/>
      <c r="J65" s="23"/>
      <c r="K65" s="27"/>
      <c r="L65" s="27"/>
    </row>
    <row r="66" spans="1:12" ht="39" thickBot="1" x14ac:dyDescent="0.3">
      <c r="A66" s="9" t="s">
        <v>52</v>
      </c>
      <c r="B66" s="13">
        <v>2630</v>
      </c>
      <c r="C66" s="13">
        <v>243</v>
      </c>
      <c r="D66" s="13"/>
      <c r="E66" s="7"/>
      <c r="F66" s="7"/>
      <c r="G66" s="7"/>
      <c r="H66" s="7"/>
      <c r="I66" s="7"/>
      <c r="J66" s="7"/>
      <c r="K66" s="7"/>
      <c r="L66" s="7"/>
    </row>
    <row r="67" spans="1:12" ht="26.25" thickBot="1" x14ac:dyDescent="0.3">
      <c r="A67" s="9" t="s">
        <v>53</v>
      </c>
      <c r="B67" s="13">
        <v>2640</v>
      </c>
      <c r="C67" s="13">
        <v>244</v>
      </c>
      <c r="D67" s="13">
        <v>220</v>
      </c>
      <c r="E67" s="10">
        <f>E76+E75+E73+E72+E71+E70+E69+E74</f>
        <v>17467226.120000001</v>
      </c>
      <c r="F67" s="10">
        <f>F73+F75+F76</f>
        <v>830552.98</v>
      </c>
      <c r="G67" s="10">
        <f>G72+G73+G76+G75+G71+G74</f>
        <v>6881867.4100000001</v>
      </c>
      <c r="H67" s="7"/>
      <c r="I67" s="7"/>
      <c r="J67" s="10">
        <v>13326362.09</v>
      </c>
      <c r="K67" s="7">
        <f>K69+K70+K71+K72+K73+K74+K75</f>
        <v>14617925.629999999</v>
      </c>
      <c r="L67" s="7">
        <f>L69+L70+L71+L72+L73+L74+L75</f>
        <v>14617925.629999999</v>
      </c>
    </row>
    <row r="68" spans="1:12" ht="15.75" thickBot="1" x14ac:dyDescent="0.3">
      <c r="A68" s="9" t="s">
        <v>26</v>
      </c>
      <c r="B68" s="13"/>
      <c r="C68" s="13"/>
      <c r="D68" s="13"/>
      <c r="E68" s="7"/>
      <c r="F68" s="7"/>
      <c r="G68" s="7"/>
      <c r="H68" s="7"/>
      <c r="I68" s="7"/>
      <c r="J68" s="7"/>
      <c r="K68" s="7"/>
      <c r="L68" s="7"/>
    </row>
    <row r="69" spans="1:12" ht="15.75" thickBot="1" x14ac:dyDescent="0.3">
      <c r="A69" s="9" t="s">
        <v>54</v>
      </c>
      <c r="B69" s="13"/>
      <c r="C69" s="13">
        <v>244</v>
      </c>
      <c r="D69" s="13">
        <v>221</v>
      </c>
      <c r="E69" s="7">
        <f>73000</f>
        <v>73000</v>
      </c>
      <c r="F69" s="7"/>
      <c r="G69" s="7"/>
      <c r="H69" s="7"/>
      <c r="I69" s="7"/>
      <c r="J69" s="7"/>
      <c r="K69" s="7">
        <v>73000</v>
      </c>
      <c r="L69" s="7">
        <v>73000</v>
      </c>
    </row>
    <row r="70" spans="1:12" ht="15.75" thickBot="1" x14ac:dyDescent="0.3">
      <c r="A70" s="36" t="s">
        <v>55</v>
      </c>
      <c r="B70" s="13"/>
      <c r="C70" s="13">
        <v>244</v>
      </c>
      <c r="D70" s="13">
        <v>223</v>
      </c>
      <c r="E70" s="7">
        <f>2600000</f>
        <v>2600000</v>
      </c>
      <c r="F70" s="7"/>
      <c r="G70" s="7"/>
      <c r="H70" s="7"/>
      <c r="I70" s="7"/>
      <c r="J70" s="7"/>
      <c r="K70" s="7">
        <v>2600000</v>
      </c>
      <c r="L70" s="7">
        <v>2600000</v>
      </c>
    </row>
    <row r="71" spans="1:12" ht="15.75" thickBot="1" x14ac:dyDescent="0.3">
      <c r="A71" s="37"/>
      <c r="B71" s="13"/>
      <c r="C71" s="13" t="s">
        <v>74</v>
      </c>
      <c r="D71" s="13" t="s">
        <v>75</v>
      </c>
      <c r="E71" s="7">
        <f>7088083+15867.29</f>
        <v>7103950.29</v>
      </c>
      <c r="F71" s="7"/>
      <c r="G71" s="7"/>
      <c r="H71" s="7"/>
      <c r="I71" s="7"/>
      <c r="J71" s="7"/>
      <c r="K71" s="7">
        <v>7088083</v>
      </c>
      <c r="L71" s="7">
        <v>7088083</v>
      </c>
    </row>
    <row r="72" spans="1:12" ht="26.25" thickBot="1" x14ac:dyDescent="0.3">
      <c r="A72" s="9" t="s">
        <v>56</v>
      </c>
      <c r="B72" s="13"/>
      <c r="C72" s="13">
        <v>244</v>
      </c>
      <c r="D72" s="13">
        <v>225</v>
      </c>
      <c r="E72" s="7">
        <f>1771163.93-37000+37000+100000</f>
        <v>1871163.93</v>
      </c>
      <c r="F72" s="7"/>
      <c r="G72" s="7">
        <f>121723.55+2344.8+80532+323074.47+168379.1+365309.88+300000+288357.49+50820.84+183528.28</f>
        <v>1884070.41</v>
      </c>
      <c r="H72" s="7"/>
      <c r="I72" s="7"/>
      <c r="J72" s="7"/>
      <c r="K72" s="7">
        <v>1771163.93</v>
      </c>
      <c r="L72" s="7">
        <v>1771163.93</v>
      </c>
    </row>
    <row r="73" spans="1:12" ht="15.75" thickBot="1" x14ac:dyDescent="0.3">
      <c r="A73" s="26" t="s">
        <v>57</v>
      </c>
      <c r="B73" s="13"/>
      <c r="C73" s="13">
        <v>244</v>
      </c>
      <c r="D73" s="13">
        <v>226</v>
      </c>
      <c r="E73" s="7">
        <f>1397678.7-6215+100000-3465</f>
        <v>1487998.7</v>
      </c>
      <c r="F73" s="7">
        <f>66000+80000</f>
        <v>146000</v>
      </c>
      <c r="G73" s="7">
        <f>1488000+110000+10400+30000</f>
        <v>1638400</v>
      </c>
      <c r="H73" s="7"/>
      <c r="I73" s="7"/>
      <c r="J73" s="7"/>
      <c r="K73" s="7">
        <f>1397678.7+1488000</f>
        <v>2885678.7</v>
      </c>
      <c r="L73" s="7">
        <f>1397678.7+1488000</f>
        <v>2885678.7</v>
      </c>
    </row>
    <row r="74" spans="1:12" ht="15.75" thickBot="1" x14ac:dyDescent="0.3">
      <c r="A74" s="27"/>
      <c r="B74" s="13"/>
      <c r="C74" s="13" t="s">
        <v>137</v>
      </c>
      <c r="D74" s="13" t="s">
        <v>138</v>
      </c>
      <c r="E74" s="7">
        <f>6215+3465</f>
        <v>9680</v>
      </c>
      <c r="F74" s="7"/>
      <c r="G74" s="7">
        <v>66000</v>
      </c>
      <c r="H74" s="7"/>
      <c r="I74" s="7"/>
      <c r="J74" s="7"/>
      <c r="K74" s="7"/>
      <c r="L74" s="7"/>
    </row>
    <row r="75" spans="1:12" ht="26.25" thickBot="1" x14ac:dyDescent="0.3">
      <c r="A75" s="9" t="s">
        <v>58</v>
      </c>
      <c r="B75" s="13"/>
      <c r="C75" s="13">
        <v>244</v>
      </c>
      <c r="D75" s="13">
        <v>310</v>
      </c>
      <c r="E75" s="7">
        <f>200000+37000+500000-4000+240000</f>
        <v>973000</v>
      </c>
      <c r="F75" s="7"/>
      <c r="G75" s="7">
        <f>2400000+320000+60000+8300+225606+90000</f>
        <v>3103906</v>
      </c>
      <c r="H75" s="7"/>
      <c r="I75" s="7"/>
      <c r="J75" s="7">
        <v>381530</v>
      </c>
      <c r="K75" s="7">
        <v>200000</v>
      </c>
      <c r="L75" s="7">
        <v>200000</v>
      </c>
    </row>
    <row r="76" spans="1:12" ht="26.25" thickBot="1" x14ac:dyDescent="0.3">
      <c r="A76" s="9" t="s">
        <v>59</v>
      </c>
      <c r="B76" s="13"/>
      <c r="C76" s="13">
        <v>244</v>
      </c>
      <c r="D76" s="13">
        <v>340</v>
      </c>
      <c r="E76" s="10">
        <f>E77+E78+E80+E81+E84+E79+E82+E83</f>
        <v>3348433.2</v>
      </c>
      <c r="F76" s="10">
        <f>F82+F84</f>
        <v>684552.98</v>
      </c>
      <c r="G76" s="10">
        <f>G82+G84+G78</f>
        <v>189491</v>
      </c>
      <c r="H76" s="7"/>
      <c r="I76" s="7"/>
      <c r="J76" s="7">
        <v>0</v>
      </c>
      <c r="K76" s="7">
        <f>K77+K78+K79+K80+K81+K82+K83+K84</f>
        <v>3318455.31</v>
      </c>
      <c r="L76" s="7">
        <f>L77+L78+L79+L80+L81+L82+L83+L84</f>
        <v>3318455.31</v>
      </c>
    </row>
    <row r="77" spans="1:12" ht="15.75" thickBot="1" x14ac:dyDescent="0.3">
      <c r="A77" s="9" t="s">
        <v>60</v>
      </c>
      <c r="B77" s="13"/>
      <c r="C77" s="13">
        <v>244</v>
      </c>
      <c r="D77" s="13">
        <v>341</v>
      </c>
      <c r="E77" s="7"/>
      <c r="F77" s="7"/>
      <c r="G77" s="7"/>
      <c r="H77" s="7"/>
      <c r="I77" s="7"/>
      <c r="J77" s="7">
        <v>5000</v>
      </c>
      <c r="K77" s="7"/>
      <c r="L77" s="7"/>
    </row>
    <row r="78" spans="1:12" ht="26.25" thickBot="1" x14ac:dyDescent="0.3">
      <c r="A78" s="9" t="s">
        <v>61</v>
      </c>
      <c r="B78" s="13"/>
      <c r="C78" s="13">
        <v>244</v>
      </c>
      <c r="D78" s="13">
        <v>342</v>
      </c>
      <c r="E78" s="7">
        <f>2125644.72-21875</f>
        <v>2103769.7200000002</v>
      </c>
      <c r="F78" s="7"/>
      <c r="G78" s="7">
        <v>98456</v>
      </c>
      <c r="H78" s="7"/>
      <c r="I78" s="7"/>
      <c r="J78" s="7">
        <v>11207478.380000001</v>
      </c>
      <c r="K78" s="7">
        <v>2125644.7200000002</v>
      </c>
      <c r="L78" s="7">
        <v>2125644.7200000002</v>
      </c>
    </row>
    <row r="79" spans="1:12" ht="15.75" thickBot="1" x14ac:dyDescent="0.3">
      <c r="A79" s="9"/>
      <c r="B79" s="13"/>
      <c r="C79" s="13"/>
      <c r="D79" s="13" t="s">
        <v>121</v>
      </c>
      <c r="E79" s="7"/>
      <c r="F79" s="7"/>
      <c r="G79" s="7"/>
      <c r="H79" s="7"/>
      <c r="I79" s="7"/>
      <c r="J79" s="7"/>
      <c r="K79" s="7"/>
      <c r="L79" s="7"/>
    </row>
    <row r="80" spans="1:12" ht="15.75" thickBot="1" x14ac:dyDescent="0.3">
      <c r="A80" s="9" t="s">
        <v>62</v>
      </c>
      <c r="B80" s="13"/>
      <c r="C80" s="13">
        <v>244</v>
      </c>
      <c r="D80" s="13">
        <v>344</v>
      </c>
      <c r="E80" s="7">
        <f>140000+150000+30000</f>
        <v>320000</v>
      </c>
      <c r="F80" s="7"/>
      <c r="G80" s="7"/>
      <c r="H80" s="7"/>
      <c r="I80" s="7"/>
      <c r="J80" s="7"/>
      <c r="K80" s="7">
        <v>140000</v>
      </c>
      <c r="L80" s="7">
        <v>140000</v>
      </c>
    </row>
    <row r="81" spans="1:12" ht="15.75" thickBot="1" x14ac:dyDescent="0.3">
      <c r="A81" s="9" t="s">
        <v>63</v>
      </c>
      <c r="B81" s="13"/>
      <c r="C81" s="13">
        <v>244</v>
      </c>
      <c r="D81" s="13">
        <v>345</v>
      </c>
      <c r="E81" s="7">
        <f>80000+200000</f>
        <v>280000</v>
      </c>
      <c r="F81" s="7"/>
      <c r="G81" s="7"/>
      <c r="H81" s="7"/>
      <c r="I81" s="7"/>
      <c r="J81" s="7">
        <v>1620</v>
      </c>
      <c r="K81" s="7">
        <v>80000</v>
      </c>
      <c r="L81" s="7">
        <v>80000</v>
      </c>
    </row>
    <row r="82" spans="1:12" ht="15.75" thickBot="1" x14ac:dyDescent="0.3">
      <c r="A82" s="9" t="s">
        <v>64</v>
      </c>
      <c r="B82" s="13"/>
      <c r="C82" s="13">
        <v>244</v>
      </c>
      <c r="D82" s="13" t="s">
        <v>122</v>
      </c>
      <c r="E82" s="7">
        <f>348788.48+100000+4000+200000-30000</f>
        <v>622788.48</v>
      </c>
      <c r="F82" s="7">
        <f>624022.11+60530.87</f>
        <v>684552.98</v>
      </c>
      <c r="G82" s="7">
        <f>7000+25500+17000+1860+24675</f>
        <v>76035</v>
      </c>
      <c r="H82" s="7"/>
      <c r="I82" s="7"/>
      <c r="J82" s="7">
        <v>1373313.71</v>
      </c>
      <c r="K82" s="7">
        <f>348788.48+624022.11</f>
        <v>972810.59</v>
      </c>
      <c r="L82" s="7">
        <f>348788.48+624022.11</f>
        <v>972810.59</v>
      </c>
    </row>
    <row r="83" spans="1:12" ht="15.75" thickBot="1" x14ac:dyDescent="0.3">
      <c r="A83" s="9"/>
      <c r="B83" s="13"/>
      <c r="C83" s="13" t="s">
        <v>139</v>
      </c>
      <c r="D83" s="13" t="s">
        <v>140</v>
      </c>
      <c r="E83" s="7"/>
      <c r="F83" s="7"/>
      <c r="G83" s="7"/>
      <c r="H83" s="7"/>
      <c r="I83" s="7"/>
      <c r="J83" s="7"/>
      <c r="K83" s="7"/>
      <c r="L83" s="7"/>
    </row>
    <row r="84" spans="1:12" ht="26.25" thickBot="1" x14ac:dyDescent="0.3">
      <c r="A84" s="9" t="s">
        <v>124</v>
      </c>
      <c r="B84" s="13"/>
      <c r="C84" s="13">
        <v>244</v>
      </c>
      <c r="D84" s="13" t="s">
        <v>123</v>
      </c>
      <c r="E84" s="7">
        <v>21875</v>
      </c>
      <c r="F84" s="7"/>
      <c r="G84" s="7">
        <v>15000</v>
      </c>
      <c r="H84" s="7"/>
      <c r="I84" s="7"/>
      <c r="J84" s="7">
        <v>357420</v>
      </c>
      <c r="K84" s="7"/>
      <c r="L84" s="7"/>
    </row>
    <row r="85" spans="1:12" ht="26.25" thickBot="1" x14ac:dyDescent="0.3">
      <c r="A85" s="9" t="s">
        <v>65</v>
      </c>
      <c r="B85" s="13">
        <v>2650</v>
      </c>
      <c r="C85" s="13">
        <v>400</v>
      </c>
      <c r="D85" s="13"/>
      <c r="E85" s="7"/>
      <c r="F85" s="7"/>
      <c r="G85" s="7"/>
      <c r="H85" s="7"/>
      <c r="I85" s="7"/>
      <c r="J85" s="7"/>
      <c r="K85" s="7"/>
      <c r="L85" s="7"/>
    </row>
    <row r="86" spans="1:12" x14ac:dyDescent="0.25">
      <c r="A86" s="11" t="s">
        <v>15</v>
      </c>
      <c r="B86" s="38">
        <v>2651</v>
      </c>
      <c r="C86" s="38">
        <v>406</v>
      </c>
      <c r="D86" s="38"/>
      <c r="E86" s="26"/>
      <c r="F86" s="26"/>
      <c r="G86" s="26"/>
      <c r="H86" s="26"/>
      <c r="I86" s="26"/>
      <c r="J86" s="22"/>
      <c r="K86" s="26"/>
      <c r="L86" s="26"/>
    </row>
    <row r="87" spans="1:12" ht="39" thickBot="1" x14ac:dyDescent="0.3">
      <c r="A87" s="9" t="s">
        <v>66</v>
      </c>
      <c r="B87" s="39"/>
      <c r="C87" s="39"/>
      <c r="D87" s="39"/>
      <c r="E87" s="27"/>
      <c r="F87" s="27"/>
      <c r="G87" s="27"/>
      <c r="H87" s="27"/>
      <c r="I87" s="27"/>
      <c r="J87" s="23"/>
      <c r="K87" s="27"/>
      <c r="L87" s="27"/>
    </row>
    <row r="88" spans="1:12" ht="39" thickBot="1" x14ac:dyDescent="0.3">
      <c r="A88" s="9" t="s">
        <v>67</v>
      </c>
      <c r="B88" s="13">
        <v>2652</v>
      </c>
      <c r="C88" s="13">
        <v>407</v>
      </c>
      <c r="D88" s="13"/>
      <c r="E88" s="7"/>
      <c r="F88" s="7"/>
      <c r="G88" s="7"/>
      <c r="H88" s="7"/>
      <c r="I88" s="7"/>
      <c r="J88" s="7"/>
      <c r="K88" s="7"/>
      <c r="L88" s="7"/>
    </row>
    <row r="89" spans="1:12" ht="30.75" thickBot="1" x14ac:dyDescent="0.3">
      <c r="A89" s="8" t="s">
        <v>68</v>
      </c>
      <c r="B89" s="13">
        <v>3000</v>
      </c>
      <c r="C89" s="13">
        <v>100</v>
      </c>
      <c r="D89" s="13"/>
      <c r="E89" s="7"/>
      <c r="F89" s="7"/>
      <c r="G89" s="7"/>
      <c r="H89" s="7"/>
      <c r="I89" s="7"/>
      <c r="J89" s="7"/>
      <c r="K89" s="7"/>
      <c r="L89" s="7" t="s">
        <v>12</v>
      </c>
    </row>
    <row r="90" spans="1:12" x14ac:dyDescent="0.25">
      <c r="A90" s="11" t="s">
        <v>15</v>
      </c>
      <c r="B90" s="38">
        <v>3010</v>
      </c>
      <c r="C90" s="38"/>
      <c r="D90" s="38"/>
      <c r="E90" s="26"/>
      <c r="F90" s="26"/>
      <c r="G90" s="26"/>
      <c r="H90" s="26"/>
      <c r="I90" s="26"/>
      <c r="J90" s="22"/>
      <c r="K90" s="26"/>
      <c r="L90" s="26" t="s">
        <v>12</v>
      </c>
    </row>
    <row r="91" spans="1:12" ht="15.75" thickBot="1" x14ac:dyDescent="0.3">
      <c r="A91" s="8" t="s">
        <v>69</v>
      </c>
      <c r="B91" s="39"/>
      <c r="C91" s="39"/>
      <c r="D91" s="39"/>
      <c r="E91" s="27"/>
      <c r="F91" s="27"/>
      <c r="G91" s="27"/>
      <c r="H91" s="27"/>
      <c r="I91" s="27"/>
      <c r="J91" s="23"/>
      <c r="K91" s="27"/>
      <c r="L91" s="27"/>
    </row>
    <row r="92" spans="1:12" ht="30.75" thickBot="1" x14ac:dyDescent="0.3">
      <c r="A92" s="8" t="s">
        <v>70</v>
      </c>
      <c r="B92" s="13">
        <v>3020</v>
      </c>
      <c r="C92" s="13"/>
      <c r="D92" s="13"/>
      <c r="E92" s="7"/>
      <c r="F92" s="7"/>
      <c r="G92" s="7"/>
      <c r="H92" s="7"/>
      <c r="I92" s="7"/>
      <c r="J92" s="7"/>
      <c r="K92" s="7"/>
      <c r="L92" s="7" t="s">
        <v>12</v>
      </c>
    </row>
    <row r="93" spans="1:12" ht="30.75" thickBot="1" x14ac:dyDescent="0.3">
      <c r="A93" s="8" t="s">
        <v>71</v>
      </c>
      <c r="B93" s="13">
        <v>3030</v>
      </c>
      <c r="C93" s="13"/>
      <c r="D93" s="13"/>
      <c r="E93" s="7"/>
      <c r="F93" s="7"/>
      <c r="G93" s="7"/>
      <c r="H93" s="7"/>
      <c r="I93" s="7"/>
      <c r="J93" s="7"/>
      <c r="K93" s="7"/>
      <c r="L93" s="7" t="s">
        <v>12</v>
      </c>
    </row>
    <row r="94" spans="1:12" ht="15.75" thickBot="1" x14ac:dyDescent="0.3">
      <c r="A94" s="8" t="s">
        <v>72</v>
      </c>
      <c r="B94" s="13">
        <v>4000</v>
      </c>
      <c r="C94" s="13" t="s">
        <v>12</v>
      </c>
      <c r="D94" s="13"/>
      <c r="E94" s="7"/>
      <c r="F94" s="7"/>
      <c r="G94" s="7"/>
      <c r="H94" s="7"/>
      <c r="I94" s="7"/>
      <c r="J94" s="7"/>
      <c r="K94" s="7"/>
      <c r="L94" s="7" t="s">
        <v>12</v>
      </c>
    </row>
    <row r="95" spans="1:12" x14ac:dyDescent="0.25">
      <c r="A95" s="11" t="s">
        <v>26</v>
      </c>
      <c r="B95" s="38">
        <v>4010</v>
      </c>
      <c r="C95" s="38">
        <v>610</v>
      </c>
      <c r="D95" s="38"/>
      <c r="E95" s="26"/>
      <c r="F95" s="26"/>
      <c r="G95" s="26"/>
      <c r="H95" s="26"/>
      <c r="I95" s="26"/>
      <c r="J95" s="22"/>
      <c r="K95" s="26"/>
      <c r="L95" s="26" t="s">
        <v>12</v>
      </c>
    </row>
    <row r="96" spans="1:12" ht="15.75" thickBot="1" x14ac:dyDescent="0.3">
      <c r="A96" s="9" t="s">
        <v>73</v>
      </c>
      <c r="B96" s="39"/>
      <c r="C96" s="39"/>
      <c r="D96" s="39"/>
      <c r="E96" s="27"/>
      <c r="F96" s="27"/>
      <c r="G96" s="27"/>
      <c r="H96" s="27"/>
      <c r="I96" s="27"/>
      <c r="J96" s="23"/>
      <c r="K96" s="27"/>
      <c r="L96" s="27"/>
    </row>
    <row r="97" spans="1:12" ht="25.5" customHeight="1" x14ac:dyDescent="0.25"/>
    <row r="98" spans="1:12" x14ac:dyDescent="0.25">
      <c r="A98" s="32" t="s">
        <v>76</v>
      </c>
      <c r="B98" s="33"/>
      <c r="C98" s="33"/>
      <c r="D98" s="33"/>
      <c r="E98" s="33"/>
      <c r="F98" s="33"/>
      <c r="G98" s="33"/>
      <c r="H98" s="33"/>
      <c r="I98" s="33"/>
      <c r="J98" s="33"/>
      <c r="K98" s="33"/>
      <c r="L98" s="33"/>
    </row>
    <row r="99" spans="1:12" x14ac:dyDescent="0.25">
      <c r="A99" s="33"/>
      <c r="B99" s="33"/>
      <c r="C99" s="33"/>
      <c r="D99" s="33"/>
      <c r="E99" s="33"/>
      <c r="F99" s="33"/>
      <c r="G99" s="33"/>
      <c r="H99" s="33"/>
      <c r="I99" s="33"/>
      <c r="J99" s="33"/>
      <c r="K99" s="33"/>
      <c r="L99" s="33"/>
    </row>
    <row r="100" spans="1:12" x14ac:dyDescent="0.25">
      <c r="A100" s="33"/>
      <c r="B100" s="33"/>
      <c r="C100" s="33"/>
      <c r="D100" s="33"/>
      <c r="E100" s="33"/>
      <c r="F100" s="33"/>
      <c r="G100" s="33"/>
      <c r="H100" s="33"/>
      <c r="I100" s="33"/>
      <c r="J100" s="33"/>
      <c r="K100" s="33"/>
      <c r="L100" s="33"/>
    </row>
    <row r="101" spans="1:12" x14ac:dyDescent="0.25">
      <c r="A101" s="33"/>
      <c r="B101" s="33"/>
      <c r="C101" s="33"/>
      <c r="D101" s="33"/>
      <c r="E101" s="33"/>
      <c r="F101" s="33"/>
      <c r="G101" s="33"/>
      <c r="H101" s="33"/>
      <c r="I101" s="33"/>
      <c r="J101" s="33"/>
      <c r="K101" s="33"/>
      <c r="L101" s="33"/>
    </row>
    <row r="102" spans="1:12" x14ac:dyDescent="0.25">
      <c r="A102" s="33"/>
      <c r="B102" s="33"/>
      <c r="C102" s="33"/>
      <c r="D102" s="33"/>
      <c r="E102" s="33"/>
      <c r="F102" s="33"/>
      <c r="G102" s="33"/>
      <c r="H102" s="33"/>
      <c r="I102" s="33"/>
      <c r="J102" s="33"/>
      <c r="K102" s="33"/>
      <c r="L102" s="33"/>
    </row>
    <row r="103" spans="1:12" x14ac:dyDescent="0.25">
      <c r="A103" s="33"/>
      <c r="B103" s="33"/>
      <c r="C103" s="33"/>
      <c r="D103" s="33"/>
      <c r="E103" s="33"/>
      <c r="F103" s="33"/>
      <c r="G103" s="33"/>
      <c r="H103" s="33"/>
      <c r="I103" s="33"/>
      <c r="J103" s="33"/>
      <c r="K103" s="33"/>
      <c r="L103" s="33"/>
    </row>
    <row r="104" spans="1:12" x14ac:dyDescent="0.25">
      <c r="A104" s="33"/>
      <c r="B104" s="33"/>
      <c r="C104" s="33"/>
      <c r="D104" s="33"/>
      <c r="E104" s="33"/>
      <c r="F104" s="33"/>
      <c r="G104" s="33"/>
      <c r="H104" s="33"/>
      <c r="I104" s="33"/>
      <c r="J104" s="33"/>
      <c r="K104" s="33"/>
      <c r="L104" s="33"/>
    </row>
    <row r="105" spans="1:12" x14ac:dyDescent="0.25">
      <c r="A105" s="33"/>
      <c r="B105" s="33"/>
      <c r="C105" s="33"/>
      <c r="D105" s="33"/>
      <c r="E105" s="33"/>
      <c r="F105" s="33"/>
      <c r="G105" s="33"/>
      <c r="H105" s="33"/>
      <c r="I105" s="33"/>
      <c r="J105" s="33"/>
      <c r="K105" s="33"/>
      <c r="L105" s="33"/>
    </row>
    <row r="106" spans="1:12" x14ac:dyDescent="0.25">
      <c r="A106" s="33"/>
      <c r="B106" s="33"/>
      <c r="C106" s="33"/>
      <c r="D106" s="33"/>
      <c r="E106" s="33"/>
      <c r="F106" s="33"/>
      <c r="G106" s="33"/>
      <c r="H106" s="33"/>
      <c r="I106" s="33"/>
      <c r="J106" s="33"/>
      <c r="K106" s="33"/>
      <c r="L106" s="33"/>
    </row>
    <row r="107" spans="1:12" x14ac:dyDescent="0.25">
      <c r="A107" s="33"/>
      <c r="B107" s="33"/>
      <c r="C107" s="33"/>
      <c r="D107" s="33"/>
      <c r="E107" s="33"/>
      <c r="F107" s="33"/>
      <c r="G107" s="33"/>
      <c r="H107" s="33"/>
      <c r="I107" s="33"/>
      <c r="J107" s="33"/>
      <c r="K107" s="33"/>
      <c r="L107" s="33"/>
    </row>
    <row r="108" spans="1:12" x14ac:dyDescent="0.25">
      <c r="A108" s="33"/>
      <c r="B108" s="33"/>
      <c r="C108" s="33"/>
      <c r="D108" s="33"/>
      <c r="E108" s="33"/>
      <c r="F108" s="33"/>
      <c r="G108" s="33"/>
      <c r="H108" s="33"/>
      <c r="I108" s="33"/>
      <c r="J108" s="33"/>
      <c r="K108" s="33"/>
      <c r="L108" s="33"/>
    </row>
    <row r="109" spans="1:12" x14ac:dyDescent="0.25">
      <c r="A109" s="33"/>
      <c r="B109" s="33"/>
      <c r="C109" s="33"/>
      <c r="D109" s="33"/>
      <c r="E109" s="33"/>
      <c r="F109" s="33"/>
      <c r="G109" s="33"/>
      <c r="H109" s="33"/>
      <c r="I109" s="33"/>
      <c r="J109" s="33"/>
      <c r="K109" s="33"/>
      <c r="L109" s="33"/>
    </row>
    <row r="110" spans="1:12" x14ac:dyDescent="0.25">
      <c r="A110" s="33"/>
      <c r="B110" s="33"/>
      <c r="C110" s="33"/>
      <c r="D110" s="33"/>
      <c r="E110" s="33"/>
      <c r="F110" s="33"/>
      <c r="G110" s="33"/>
      <c r="H110" s="33"/>
      <c r="I110" s="33"/>
      <c r="J110" s="33"/>
      <c r="K110" s="33"/>
      <c r="L110" s="33"/>
    </row>
    <row r="111" spans="1:12" x14ac:dyDescent="0.25">
      <c r="A111" s="33"/>
      <c r="B111" s="33"/>
      <c r="C111" s="33"/>
      <c r="D111" s="33"/>
      <c r="E111" s="33"/>
      <c r="F111" s="33"/>
      <c r="G111" s="33"/>
      <c r="H111" s="33"/>
      <c r="I111" s="33"/>
      <c r="J111" s="33"/>
      <c r="K111" s="33"/>
      <c r="L111" s="33"/>
    </row>
    <row r="112" spans="1:12" x14ac:dyDescent="0.25">
      <c r="A112" s="33"/>
      <c r="B112" s="33"/>
      <c r="C112" s="33"/>
      <c r="D112" s="33"/>
      <c r="E112" s="33"/>
      <c r="F112" s="33"/>
      <c r="G112" s="33"/>
      <c r="H112" s="33"/>
      <c r="I112" s="33"/>
      <c r="J112" s="33"/>
      <c r="K112" s="33"/>
      <c r="L112" s="33"/>
    </row>
    <row r="113" spans="1:12" x14ac:dyDescent="0.25">
      <c r="A113" s="33"/>
      <c r="B113" s="33"/>
      <c r="C113" s="33"/>
      <c r="D113" s="33"/>
      <c r="E113" s="33"/>
      <c r="F113" s="33"/>
      <c r="G113" s="33"/>
      <c r="H113" s="33"/>
      <c r="I113" s="33"/>
      <c r="J113" s="33"/>
      <c r="K113" s="33"/>
      <c r="L113" s="33"/>
    </row>
    <row r="114" spans="1:12" x14ac:dyDescent="0.25">
      <c r="A114" s="33"/>
      <c r="B114" s="33"/>
      <c r="C114" s="33"/>
      <c r="D114" s="33"/>
      <c r="E114" s="33"/>
      <c r="F114" s="33"/>
      <c r="G114" s="33"/>
      <c r="H114" s="33"/>
      <c r="I114" s="33"/>
      <c r="J114" s="33"/>
      <c r="K114" s="33"/>
      <c r="L114" s="33"/>
    </row>
    <row r="115" spans="1:12" x14ac:dyDescent="0.25">
      <c r="A115" s="33"/>
      <c r="B115" s="33"/>
      <c r="C115" s="33"/>
      <c r="D115" s="33"/>
      <c r="E115" s="33"/>
      <c r="F115" s="33"/>
      <c r="G115" s="33"/>
      <c r="H115" s="33"/>
      <c r="I115" s="33"/>
      <c r="J115" s="33"/>
      <c r="K115" s="33"/>
      <c r="L115" s="33"/>
    </row>
    <row r="116" spans="1:12" x14ac:dyDescent="0.25">
      <c r="A116" s="33"/>
      <c r="B116" s="33"/>
      <c r="C116" s="33"/>
      <c r="D116" s="33"/>
      <c r="E116" s="33"/>
      <c r="F116" s="33"/>
      <c r="G116" s="33"/>
      <c r="H116" s="33"/>
      <c r="I116" s="33"/>
      <c r="J116" s="33"/>
      <c r="K116" s="33"/>
      <c r="L116" s="33"/>
    </row>
    <row r="117" spans="1:12" x14ac:dyDescent="0.25">
      <c r="A117" s="33"/>
      <c r="B117" s="33"/>
      <c r="C117" s="33"/>
      <c r="D117" s="33"/>
      <c r="E117" s="33"/>
      <c r="F117" s="33"/>
      <c r="G117" s="33"/>
      <c r="H117" s="33"/>
      <c r="I117" s="33"/>
      <c r="J117" s="33"/>
      <c r="K117" s="33"/>
      <c r="L117" s="33"/>
    </row>
    <row r="118" spans="1:12" x14ac:dyDescent="0.25">
      <c r="A118" s="33"/>
      <c r="B118" s="33"/>
      <c r="C118" s="33"/>
      <c r="D118" s="33"/>
      <c r="E118" s="33"/>
      <c r="F118" s="33"/>
      <c r="G118" s="33"/>
      <c r="H118" s="33"/>
      <c r="I118" s="33"/>
      <c r="J118" s="33"/>
      <c r="K118" s="33"/>
      <c r="L118" s="33"/>
    </row>
    <row r="119" spans="1:12" x14ac:dyDescent="0.25">
      <c r="A119" s="33"/>
      <c r="B119" s="33"/>
      <c r="C119" s="33"/>
      <c r="D119" s="33"/>
      <c r="E119" s="33"/>
      <c r="F119" s="33"/>
      <c r="G119" s="33"/>
      <c r="H119" s="33"/>
      <c r="I119" s="33"/>
      <c r="J119" s="33"/>
      <c r="K119" s="33"/>
      <c r="L119" s="33"/>
    </row>
    <row r="120" spans="1:12" ht="90.75" customHeight="1" x14ac:dyDescent="0.25">
      <c r="A120" s="33"/>
      <c r="B120" s="33"/>
      <c r="C120" s="33"/>
      <c r="D120" s="33"/>
      <c r="E120" s="33"/>
      <c r="F120" s="33"/>
      <c r="G120" s="33"/>
      <c r="H120" s="33"/>
      <c r="I120" s="33"/>
      <c r="J120" s="33"/>
      <c r="K120" s="33"/>
      <c r="L120" s="33"/>
    </row>
  </sheetData>
  <mergeCells count="164">
    <mergeCell ref="A3:A5"/>
    <mergeCell ref="B3:B5"/>
    <mergeCell ref="C3:C5"/>
    <mergeCell ref="D3:D5"/>
    <mergeCell ref="E3:L3"/>
    <mergeCell ref="E4:J4"/>
    <mergeCell ref="K4:K5"/>
    <mergeCell ref="L4:L5"/>
    <mergeCell ref="B14:B15"/>
    <mergeCell ref="C14:C15"/>
    <mergeCell ref="D14:D15"/>
    <mergeCell ref="E14:E15"/>
    <mergeCell ref="F14:F15"/>
    <mergeCell ref="B10:B11"/>
    <mergeCell ref="C10:C11"/>
    <mergeCell ref="D10:D11"/>
    <mergeCell ref="E10:E11"/>
    <mergeCell ref="F10:F11"/>
    <mergeCell ref="G14:G15"/>
    <mergeCell ref="H14:H15"/>
    <mergeCell ref="I14:I15"/>
    <mergeCell ref="K14:K15"/>
    <mergeCell ref="L14:L15"/>
    <mergeCell ref="H10:H11"/>
    <mergeCell ref="I10:I11"/>
    <mergeCell ref="K10:K11"/>
    <mergeCell ref="L10:L11"/>
    <mergeCell ref="G10:G11"/>
    <mergeCell ref="B29:B30"/>
    <mergeCell ref="C29:C30"/>
    <mergeCell ref="D29:D30"/>
    <mergeCell ref="E29:E30"/>
    <mergeCell ref="F29:F30"/>
    <mergeCell ref="B22:B23"/>
    <mergeCell ref="C22:C23"/>
    <mergeCell ref="D22:D23"/>
    <mergeCell ref="E22:E23"/>
    <mergeCell ref="F22:F23"/>
    <mergeCell ref="G29:G30"/>
    <mergeCell ref="H29:H30"/>
    <mergeCell ref="I29:I30"/>
    <mergeCell ref="K29:K30"/>
    <mergeCell ref="L29:L30"/>
    <mergeCell ref="H22:H23"/>
    <mergeCell ref="I22:I23"/>
    <mergeCell ref="K22:K23"/>
    <mergeCell ref="L22:L23"/>
    <mergeCell ref="G22:G23"/>
    <mergeCell ref="B34:B35"/>
    <mergeCell ref="C34:C35"/>
    <mergeCell ref="D34:D35"/>
    <mergeCell ref="E34:E35"/>
    <mergeCell ref="F34:F35"/>
    <mergeCell ref="B32:B33"/>
    <mergeCell ref="C32:C33"/>
    <mergeCell ref="D32:D33"/>
    <mergeCell ref="E32:E33"/>
    <mergeCell ref="F32:F33"/>
    <mergeCell ref="G34:G35"/>
    <mergeCell ref="H34:H35"/>
    <mergeCell ref="I34:I35"/>
    <mergeCell ref="K34:K35"/>
    <mergeCell ref="L34:L35"/>
    <mergeCell ref="H32:H33"/>
    <mergeCell ref="I32:I33"/>
    <mergeCell ref="K32:K33"/>
    <mergeCell ref="L32:L33"/>
    <mergeCell ref="G32:G33"/>
    <mergeCell ref="B45:B46"/>
    <mergeCell ref="C45:C46"/>
    <mergeCell ref="D45:D46"/>
    <mergeCell ref="E45:E46"/>
    <mergeCell ref="F45:F46"/>
    <mergeCell ref="B41:B42"/>
    <mergeCell ref="C41:C42"/>
    <mergeCell ref="D41:D42"/>
    <mergeCell ref="E41:E42"/>
    <mergeCell ref="F41:F42"/>
    <mergeCell ref="G45:G46"/>
    <mergeCell ref="H45:H46"/>
    <mergeCell ref="I45:I46"/>
    <mergeCell ref="K45:K46"/>
    <mergeCell ref="L45:L46"/>
    <mergeCell ref="H41:H42"/>
    <mergeCell ref="I41:I42"/>
    <mergeCell ref="K41:K42"/>
    <mergeCell ref="L41:L42"/>
    <mergeCell ref="G41:G42"/>
    <mergeCell ref="B50:B51"/>
    <mergeCell ref="C50:C51"/>
    <mergeCell ref="D50:D51"/>
    <mergeCell ref="E50:E51"/>
    <mergeCell ref="F50:F51"/>
    <mergeCell ref="B47:B48"/>
    <mergeCell ref="C47:C48"/>
    <mergeCell ref="D47:D48"/>
    <mergeCell ref="E47:E48"/>
    <mergeCell ref="F47:F48"/>
    <mergeCell ref="G50:G51"/>
    <mergeCell ref="H50:H51"/>
    <mergeCell ref="I50:I51"/>
    <mergeCell ref="K50:K51"/>
    <mergeCell ref="L50:L51"/>
    <mergeCell ref="H47:H48"/>
    <mergeCell ref="I47:I48"/>
    <mergeCell ref="K47:K48"/>
    <mergeCell ref="L47:L48"/>
    <mergeCell ref="G47:G48"/>
    <mergeCell ref="B64:B65"/>
    <mergeCell ref="C64:C65"/>
    <mergeCell ref="D64:D65"/>
    <mergeCell ref="E64:E65"/>
    <mergeCell ref="F64:F65"/>
    <mergeCell ref="B56:B57"/>
    <mergeCell ref="C56:C57"/>
    <mergeCell ref="D56:D57"/>
    <mergeCell ref="E56:E57"/>
    <mergeCell ref="F56:F57"/>
    <mergeCell ref="G64:G65"/>
    <mergeCell ref="H64:H65"/>
    <mergeCell ref="I64:I65"/>
    <mergeCell ref="K64:K65"/>
    <mergeCell ref="L64:L65"/>
    <mergeCell ref="H56:H57"/>
    <mergeCell ref="I56:I57"/>
    <mergeCell ref="K56:K57"/>
    <mergeCell ref="L56:L57"/>
    <mergeCell ref="G56:G57"/>
    <mergeCell ref="L86:L87"/>
    <mergeCell ref="B90:B91"/>
    <mergeCell ref="C90:C91"/>
    <mergeCell ref="D90:D91"/>
    <mergeCell ref="E90:E91"/>
    <mergeCell ref="F90:F91"/>
    <mergeCell ref="B86:B87"/>
    <mergeCell ref="C86:C87"/>
    <mergeCell ref="D86:D87"/>
    <mergeCell ref="E86:E87"/>
    <mergeCell ref="F86:F87"/>
    <mergeCell ref="G86:G87"/>
    <mergeCell ref="A73:A74"/>
    <mergeCell ref="A35:A36"/>
    <mergeCell ref="A39:A40"/>
    <mergeCell ref="A98:L120"/>
    <mergeCell ref="A1:L1"/>
    <mergeCell ref="H95:H96"/>
    <mergeCell ref="I95:I96"/>
    <mergeCell ref="K95:K96"/>
    <mergeCell ref="L95:L96"/>
    <mergeCell ref="A70:A71"/>
    <mergeCell ref="B95:B96"/>
    <mergeCell ref="C95:C96"/>
    <mergeCell ref="D95:D96"/>
    <mergeCell ref="E95:E96"/>
    <mergeCell ref="F95:F96"/>
    <mergeCell ref="G95:G96"/>
    <mergeCell ref="G90:G91"/>
    <mergeCell ref="H90:H91"/>
    <mergeCell ref="I90:I91"/>
    <mergeCell ref="K90:K91"/>
    <mergeCell ref="L90:L91"/>
    <mergeCell ref="H86:H87"/>
    <mergeCell ref="I86:I87"/>
    <mergeCell ref="K86:K87"/>
  </mergeCells>
  <hyperlinks>
    <hyperlink ref="C3" location="Par522" display="Par522" xr:uid="{00000000-0004-0000-0000-000000000000}"/>
    <hyperlink ref="D3" location="Par528" display="Par528" xr:uid="{00000000-0004-0000-0000-000001000000}"/>
    <hyperlink ref="A7" location="Par529" display="Par529" xr:uid="{00000000-0004-0000-0000-000002000000}"/>
    <hyperlink ref="A8" location="Par529" display="Par529" xr:uid="{00000000-0004-0000-0000-000003000000}"/>
    <hyperlink ref="A28" location="Par530" display="Par530" xr:uid="{00000000-0004-0000-0000-000004000000}"/>
    <hyperlink ref="A63" location="Par531" display="Par531" xr:uid="{00000000-0004-0000-0000-000005000000}"/>
    <hyperlink ref="A89" location="Par532" display="Par532" xr:uid="{00000000-0004-0000-0000-000006000000}"/>
    <hyperlink ref="A91" location="Par532" display="Par532" xr:uid="{00000000-0004-0000-0000-000007000000}"/>
    <hyperlink ref="A92" location="Par532" display="Par532" xr:uid="{00000000-0004-0000-0000-000008000000}"/>
    <hyperlink ref="A93" location="Par532" display="Par532" xr:uid="{00000000-0004-0000-0000-000009000000}"/>
    <hyperlink ref="A94" location="Par533" display="Par533" xr:uid="{00000000-0004-0000-0000-00000A000000}"/>
  </hyperlinks>
  <pageMargins left="0.70866141732283472" right="0.70866141732283472" top="0.74803149606299213" bottom="0.74803149606299213"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1"/>
  <sheetViews>
    <sheetView tabSelected="1" topLeftCell="A33" workbookViewId="0">
      <selection activeCell="A34" sqref="A34:M51"/>
    </sheetView>
  </sheetViews>
  <sheetFormatPr defaultRowHeight="15" x14ac:dyDescent="0.25"/>
  <cols>
    <col min="1" max="1" width="9.140625" style="18"/>
    <col min="2" max="2" width="32.5703125" customWidth="1"/>
    <col min="3" max="3" width="10.5703125" customWidth="1"/>
    <col min="4" max="4" width="7.85546875" customWidth="1"/>
    <col min="5" max="5" width="17.85546875" customWidth="1"/>
    <col min="6" max="6" width="18.85546875" customWidth="1"/>
    <col min="7" max="7" width="15.140625" customWidth="1"/>
    <col min="8" max="8" width="9.28515625" customWidth="1"/>
  </cols>
  <sheetData>
    <row r="1" spans="1:8" ht="52.5" customHeight="1" thickBot="1" x14ac:dyDescent="0.3">
      <c r="A1" s="54" t="s">
        <v>120</v>
      </c>
      <c r="B1" s="55"/>
      <c r="C1" s="55"/>
      <c r="D1" s="55"/>
      <c r="E1" s="55"/>
      <c r="F1" s="55"/>
      <c r="G1" s="55"/>
      <c r="H1" s="55"/>
    </row>
    <row r="2" spans="1:8" ht="15.75" thickBot="1" x14ac:dyDescent="0.3">
      <c r="A2" s="57" t="s">
        <v>78</v>
      </c>
      <c r="B2" s="57" t="s">
        <v>0</v>
      </c>
      <c r="C2" s="57" t="s">
        <v>79</v>
      </c>
      <c r="D2" s="57" t="s">
        <v>80</v>
      </c>
      <c r="E2" s="59" t="s">
        <v>81</v>
      </c>
      <c r="F2" s="60"/>
      <c r="G2" s="60"/>
      <c r="H2" s="61"/>
    </row>
    <row r="3" spans="1:8" ht="64.5" thickBot="1" x14ac:dyDescent="0.3">
      <c r="A3" s="58"/>
      <c r="B3" s="58"/>
      <c r="C3" s="58"/>
      <c r="D3" s="58"/>
      <c r="E3" s="2" t="s">
        <v>144</v>
      </c>
      <c r="F3" s="2" t="s">
        <v>145</v>
      </c>
      <c r="G3" s="2" t="s">
        <v>146</v>
      </c>
      <c r="H3" s="2" t="s">
        <v>82</v>
      </c>
    </row>
    <row r="4" spans="1:8" ht="15.75" thickBot="1" x14ac:dyDescent="0.3">
      <c r="A4" s="1">
        <v>1</v>
      </c>
      <c r="B4" s="2">
        <v>2</v>
      </c>
      <c r="C4" s="2">
        <v>3</v>
      </c>
      <c r="D4" s="2">
        <v>4</v>
      </c>
      <c r="E4" s="2">
        <v>5</v>
      </c>
      <c r="F4" s="2">
        <v>6</v>
      </c>
      <c r="G4" s="2">
        <v>7</v>
      </c>
      <c r="H4" s="2">
        <v>8</v>
      </c>
    </row>
    <row r="5" spans="1:8" ht="30.75" thickBot="1" x14ac:dyDescent="0.3">
      <c r="A5" s="17">
        <v>1</v>
      </c>
      <c r="B5" s="15" t="s">
        <v>83</v>
      </c>
      <c r="C5" s="2">
        <v>26000</v>
      </c>
      <c r="D5" s="2" t="s">
        <v>12</v>
      </c>
      <c r="E5" s="7">
        <f>E14</f>
        <v>38506008.600000001</v>
      </c>
      <c r="F5" s="2">
        <f>13396082.27+788424</f>
        <v>14184506.27</v>
      </c>
      <c r="G5" s="2">
        <f>13396082.27+788424</f>
        <v>14184506.27</v>
      </c>
      <c r="H5" s="2"/>
    </row>
    <row r="6" spans="1:8" ht="15.75" thickBot="1" x14ac:dyDescent="0.3">
      <c r="A6" s="12"/>
      <c r="B6" s="16" t="s">
        <v>15</v>
      </c>
      <c r="C6" s="57">
        <v>26100</v>
      </c>
      <c r="D6" s="57" t="s">
        <v>12</v>
      </c>
      <c r="E6" s="57"/>
      <c r="F6" s="57"/>
      <c r="G6" s="57"/>
      <c r="H6" s="57"/>
    </row>
    <row r="7" spans="1:8" ht="153.75" thickBot="1" x14ac:dyDescent="0.3">
      <c r="A7" s="12" t="s">
        <v>111</v>
      </c>
      <c r="B7" s="14" t="s">
        <v>84</v>
      </c>
      <c r="C7" s="58"/>
      <c r="D7" s="58"/>
      <c r="E7" s="58"/>
      <c r="F7" s="58"/>
      <c r="G7" s="58"/>
      <c r="H7" s="58"/>
    </row>
    <row r="8" spans="1:8" ht="105.75" thickBot="1" x14ac:dyDescent="0.3">
      <c r="A8" s="12" t="s">
        <v>110</v>
      </c>
      <c r="B8" s="15" t="s">
        <v>85</v>
      </c>
      <c r="C8" s="2">
        <v>26200</v>
      </c>
      <c r="D8" s="2" t="s">
        <v>12</v>
      </c>
      <c r="E8" s="2"/>
      <c r="F8" s="2"/>
      <c r="G8" s="2"/>
      <c r="H8" s="2"/>
    </row>
    <row r="9" spans="1:8" ht="105.75" thickBot="1" x14ac:dyDescent="0.3">
      <c r="A9" s="12" t="s">
        <v>112</v>
      </c>
      <c r="B9" s="15" t="s">
        <v>86</v>
      </c>
      <c r="C9" s="2">
        <v>26300</v>
      </c>
      <c r="D9" s="2" t="s">
        <v>12</v>
      </c>
      <c r="E9" s="2"/>
      <c r="F9" s="2"/>
      <c r="G9" s="2"/>
      <c r="H9" s="2"/>
    </row>
    <row r="10" spans="1:8" ht="15.75" thickBot="1" x14ac:dyDescent="0.3">
      <c r="A10" s="12" t="s">
        <v>113</v>
      </c>
      <c r="B10" s="16" t="s">
        <v>87</v>
      </c>
      <c r="C10" s="57">
        <v>26310</v>
      </c>
      <c r="D10" s="57" t="s">
        <v>12</v>
      </c>
      <c r="E10" s="57"/>
      <c r="F10" s="57"/>
      <c r="G10" s="57"/>
      <c r="H10" s="57"/>
    </row>
    <row r="11" spans="1:8" ht="26.25" thickBot="1" x14ac:dyDescent="0.3">
      <c r="A11" s="12"/>
      <c r="B11" s="14" t="s">
        <v>88</v>
      </c>
      <c r="C11" s="58"/>
      <c r="D11" s="58"/>
      <c r="E11" s="58"/>
      <c r="F11" s="58"/>
      <c r="G11" s="58"/>
      <c r="H11" s="58"/>
    </row>
    <row r="12" spans="1:8" ht="15.75" thickBot="1" x14ac:dyDescent="0.3">
      <c r="A12" s="12" t="s">
        <v>114</v>
      </c>
      <c r="B12" s="15" t="s">
        <v>89</v>
      </c>
      <c r="C12" s="2" t="s">
        <v>90</v>
      </c>
      <c r="D12" s="2"/>
      <c r="E12" s="2"/>
      <c r="F12" s="2"/>
      <c r="G12" s="2"/>
      <c r="H12" s="2"/>
    </row>
    <row r="13" spans="1:8" ht="26.25" thickBot="1" x14ac:dyDescent="0.3">
      <c r="A13" s="12"/>
      <c r="B13" s="14" t="s">
        <v>91</v>
      </c>
      <c r="C13" s="2">
        <v>26320</v>
      </c>
      <c r="D13" s="2" t="s">
        <v>12</v>
      </c>
      <c r="E13" s="2"/>
      <c r="F13" s="2"/>
      <c r="G13" s="2"/>
      <c r="H13" s="2"/>
    </row>
    <row r="14" spans="1:8" ht="105.75" thickBot="1" x14ac:dyDescent="0.3">
      <c r="A14" s="12" t="s">
        <v>116</v>
      </c>
      <c r="B14" s="15" t="s">
        <v>92</v>
      </c>
      <c r="C14" s="2">
        <v>26400</v>
      </c>
      <c r="D14" s="2" t="s">
        <v>12</v>
      </c>
      <c r="E14" s="7">
        <f>E19</f>
        <v>38506008.600000001</v>
      </c>
      <c r="F14" s="2">
        <f>13396082.27+788424</f>
        <v>14184506.27</v>
      </c>
      <c r="G14" s="2">
        <f>13396082.27+788424</f>
        <v>14184506.27</v>
      </c>
      <c r="H14" s="2"/>
    </row>
    <row r="15" spans="1:8" ht="15.75" thickBot="1" x14ac:dyDescent="0.3">
      <c r="A15" s="12" t="s">
        <v>115</v>
      </c>
      <c r="B15" s="16" t="s">
        <v>15</v>
      </c>
      <c r="C15" s="57">
        <v>26410</v>
      </c>
      <c r="D15" s="57" t="s">
        <v>12</v>
      </c>
      <c r="E15" s="57"/>
      <c r="F15" s="57"/>
      <c r="G15" s="57"/>
      <c r="H15" s="57"/>
    </row>
    <row r="16" spans="1:8" ht="39" thickBot="1" x14ac:dyDescent="0.3">
      <c r="A16" s="12"/>
      <c r="B16" s="14" t="s">
        <v>93</v>
      </c>
      <c r="C16" s="58"/>
      <c r="D16" s="58"/>
      <c r="E16" s="58"/>
      <c r="F16" s="58"/>
      <c r="G16" s="58"/>
      <c r="H16" s="58"/>
    </row>
    <row r="17" spans="1:8" ht="15.75" thickBot="1" x14ac:dyDescent="0.3">
      <c r="A17" s="12" t="s">
        <v>94</v>
      </c>
      <c r="B17" s="16" t="s">
        <v>15</v>
      </c>
      <c r="C17" s="57">
        <v>26411</v>
      </c>
      <c r="D17" s="57" t="s">
        <v>12</v>
      </c>
      <c r="E17" s="57"/>
      <c r="F17" s="57"/>
      <c r="G17" s="57"/>
      <c r="H17" s="57"/>
    </row>
    <row r="18" spans="1:8" ht="26.25" thickBot="1" x14ac:dyDescent="0.3">
      <c r="A18" s="12" t="s">
        <v>100</v>
      </c>
      <c r="B18" s="14" t="s">
        <v>95</v>
      </c>
      <c r="C18" s="58"/>
      <c r="D18" s="58"/>
      <c r="E18" s="58"/>
      <c r="F18" s="58"/>
      <c r="G18" s="58"/>
      <c r="H18" s="58"/>
    </row>
    <row r="19" spans="1:8" ht="30.75" thickBot="1" x14ac:dyDescent="0.3">
      <c r="A19" s="12"/>
      <c r="B19" s="15" t="s">
        <v>96</v>
      </c>
      <c r="C19" s="2">
        <v>26412</v>
      </c>
      <c r="D19" s="2" t="s">
        <v>12</v>
      </c>
      <c r="E19" s="7">
        <f>E24</f>
        <v>38506008.600000001</v>
      </c>
      <c r="F19" s="21">
        <f>13396082.27+788424</f>
        <v>14184506.27</v>
      </c>
      <c r="G19" s="21">
        <f>13396082.27+788424</f>
        <v>14184506.27</v>
      </c>
      <c r="H19" s="2"/>
    </row>
    <row r="20" spans="1:8" ht="75.75" thickBot="1" x14ac:dyDescent="0.3">
      <c r="A20" s="12" t="s">
        <v>117</v>
      </c>
      <c r="B20" s="15" t="s">
        <v>97</v>
      </c>
      <c r="C20" s="2">
        <v>26420</v>
      </c>
      <c r="D20" s="2" t="s">
        <v>12</v>
      </c>
      <c r="E20" s="2"/>
      <c r="F20" s="2"/>
      <c r="G20" s="2"/>
      <c r="H20" s="2"/>
    </row>
    <row r="21" spans="1:8" ht="15.75" thickBot="1" x14ac:dyDescent="0.3">
      <c r="A21" s="12" t="s">
        <v>98</v>
      </c>
      <c r="B21" s="16" t="s">
        <v>15</v>
      </c>
      <c r="C21" s="57">
        <v>26421</v>
      </c>
      <c r="D21" s="57" t="s">
        <v>12</v>
      </c>
      <c r="E21" s="57"/>
      <c r="F21" s="57"/>
      <c r="G21" s="57"/>
      <c r="H21" s="57"/>
    </row>
    <row r="22" spans="1:8" ht="26.25" thickBot="1" x14ac:dyDescent="0.3">
      <c r="A22" s="12"/>
      <c r="B22" s="14" t="s">
        <v>95</v>
      </c>
      <c r="C22" s="58"/>
      <c r="D22" s="58"/>
      <c r="E22" s="58"/>
      <c r="F22" s="58"/>
      <c r="G22" s="58"/>
      <c r="H22" s="58"/>
    </row>
    <row r="23" spans="1:8" ht="15.75" thickBot="1" x14ac:dyDescent="0.3">
      <c r="A23" s="12"/>
      <c r="B23" s="15" t="s">
        <v>89</v>
      </c>
      <c r="C23" s="2" t="s">
        <v>99</v>
      </c>
      <c r="D23" s="2"/>
      <c r="E23" s="2"/>
      <c r="F23" s="2"/>
      <c r="G23" s="2"/>
      <c r="H23" s="2"/>
    </row>
    <row r="24" spans="1:8" ht="30.75" thickBot="1" x14ac:dyDescent="0.3">
      <c r="A24" s="12" t="s">
        <v>100</v>
      </c>
      <c r="B24" s="15" t="s">
        <v>96</v>
      </c>
      <c r="C24" s="2">
        <v>26422</v>
      </c>
      <c r="D24" s="2" t="s">
        <v>12</v>
      </c>
      <c r="E24" s="7">
        <f>Лист1!E67+Лист1!F67+Лист1!G67+Лист1!J67</f>
        <v>38506008.600000001</v>
      </c>
      <c r="F24" s="21">
        <f>13396082.27+788424</f>
        <v>14184506.27</v>
      </c>
      <c r="G24" s="21">
        <f>13396082.27+788424</f>
        <v>14184506.27</v>
      </c>
      <c r="H24" s="2"/>
    </row>
    <row r="25" spans="1:8" ht="60.75" thickBot="1" x14ac:dyDescent="0.3">
      <c r="A25" s="12" t="s">
        <v>118</v>
      </c>
      <c r="B25" s="15" t="s">
        <v>101</v>
      </c>
      <c r="C25" s="2">
        <v>26430</v>
      </c>
      <c r="D25" s="2" t="s">
        <v>12</v>
      </c>
      <c r="E25" s="2"/>
      <c r="F25" s="2"/>
      <c r="G25" s="2"/>
      <c r="H25" s="2"/>
    </row>
    <row r="26" spans="1:8" ht="15.75" thickBot="1" x14ac:dyDescent="0.3">
      <c r="A26" s="12"/>
      <c r="B26" s="15" t="s">
        <v>89</v>
      </c>
      <c r="C26" s="2" t="s">
        <v>102</v>
      </c>
      <c r="D26" s="2"/>
      <c r="E26" s="2"/>
      <c r="F26" s="2"/>
      <c r="G26" s="2"/>
      <c r="H26" s="2"/>
    </row>
    <row r="27" spans="1:8" ht="26.25" thickBot="1" x14ac:dyDescent="0.3">
      <c r="A27" s="12" t="s">
        <v>119</v>
      </c>
      <c r="B27" s="14" t="s">
        <v>103</v>
      </c>
      <c r="C27" s="2">
        <v>26440</v>
      </c>
      <c r="D27" s="2" t="s">
        <v>12</v>
      </c>
      <c r="E27" s="2"/>
      <c r="F27" s="2"/>
      <c r="G27" s="2"/>
      <c r="H27" s="2"/>
    </row>
    <row r="28" spans="1:8" x14ac:dyDescent="0.25">
      <c r="A28" s="38" t="s">
        <v>104</v>
      </c>
      <c r="B28" s="16" t="s">
        <v>15</v>
      </c>
      <c r="C28" s="57">
        <v>26441</v>
      </c>
      <c r="D28" s="57" t="s">
        <v>12</v>
      </c>
      <c r="E28" s="57"/>
      <c r="F28" s="57"/>
      <c r="G28" s="57"/>
      <c r="H28" s="57"/>
    </row>
    <row r="29" spans="1:8" ht="26.25" thickBot="1" x14ac:dyDescent="0.3">
      <c r="A29" s="39"/>
      <c r="B29" s="14" t="s">
        <v>95</v>
      </c>
      <c r="C29" s="58"/>
      <c r="D29" s="58"/>
      <c r="E29" s="58"/>
      <c r="F29" s="58"/>
      <c r="G29" s="58"/>
      <c r="H29" s="58"/>
    </row>
    <row r="30" spans="1:8" ht="15.75" thickBot="1" x14ac:dyDescent="0.3">
      <c r="A30" s="12"/>
      <c r="B30" s="15" t="s">
        <v>89</v>
      </c>
      <c r="C30" s="2" t="s">
        <v>105</v>
      </c>
      <c r="D30" s="2"/>
      <c r="E30" s="2"/>
      <c r="F30" s="2"/>
      <c r="G30" s="2"/>
      <c r="H30" s="2"/>
    </row>
    <row r="31" spans="1:8" ht="26.25" thickBot="1" x14ac:dyDescent="0.3">
      <c r="A31" s="12" t="s">
        <v>106</v>
      </c>
      <c r="B31" s="14" t="s">
        <v>107</v>
      </c>
      <c r="C31" s="2">
        <v>26442</v>
      </c>
      <c r="D31" s="2" t="s">
        <v>12</v>
      </c>
      <c r="E31" s="2"/>
      <c r="F31" s="2"/>
      <c r="G31" s="2"/>
      <c r="H31" s="2"/>
    </row>
    <row r="32" spans="1:8" ht="101.45" customHeight="1" thickBot="1" x14ac:dyDescent="0.3">
      <c r="A32" s="12" t="s">
        <v>108</v>
      </c>
      <c r="B32" s="15" t="s">
        <v>109</v>
      </c>
      <c r="C32" s="2">
        <v>26500</v>
      </c>
      <c r="D32" s="2" t="s">
        <v>12</v>
      </c>
      <c r="E32" s="2"/>
      <c r="F32" s="2"/>
      <c r="G32" s="2"/>
      <c r="H32" s="2"/>
    </row>
    <row r="34" spans="1:13" hidden="1" x14ac:dyDescent="0.25">
      <c r="A34" s="56" t="s">
        <v>147</v>
      </c>
      <c r="B34" s="56"/>
      <c r="C34" s="56"/>
      <c r="D34" s="56"/>
      <c r="E34" s="56"/>
      <c r="F34" s="56"/>
      <c r="G34" s="56"/>
      <c r="H34" s="56"/>
      <c r="I34" s="56"/>
      <c r="J34" s="56"/>
      <c r="K34" s="56"/>
      <c r="L34" s="56"/>
      <c r="M34" s="56"/>
    </row>
    <row r="35" spans="1:13" hidden="1" x14ac:dyDescent="0.25">
      <c r="A35" s="56"/>
      <c r="B35" s="56"/>
      <c r="C35" s="56"/>
      <c r="D35" s="56"/>
      <c r="E35" s="56"/>
      <c r="F35" s="56"/>
      <c r="G35" s="56"/>
      <c r="H35" s="56"/>
      <c r="I35" s="56"/>
      <c r="J35" s="56"/>
      <c r="K35" s="56"/>
      <c r="L35" s="56"/>
      <c r="M35" s="56"/>
    </row>
    <row r="36" spans="1:13" hidden="1" x14ac:dyDescent="0.25">
      <c r="A36" s="56"/>
      <c r="B36" s="56"/>
      <c r="C36" s="56"/>
      <c r="D36" s="56"/>
      <c r="E36" s="56"/>
      <c r="F36" s="56"/>
      <c r="G36" s="56"/>
      <c r="H36" s="56"/>
      <c r="I36" s="56"/>
      <c r="J36" s="56"/>
      <c r="K36" s="56"/>
      <c r="L36" s="56"/>
      <c r="M36" s="56"/>
    </row>
    <row r="37" spans="1:13" hidden="1" x14ac:dyDescent="0.25">
      <c r="A37" s="56"/>
      <c r="B37" s="56"/>
      <c r="C37" s="56"/>
      <c r="D37" s="56"/>
      <c r="E37" s="56"/>
      <c r="F37" s="56"/>
      <c r="G37" s="56"/>
      <c r="H37" s="56"/>
      <c r="I37" s="56"/>
      <c r="J37" s="56"/>
      <c r="K37" s="56"/>
      <c r="L37" s="56"/>
      <c r="M37" s="56"/>
    </row>
    <row r="38" spans="1:13" ht="64.150000000000006" hidden="1" customHeight="1" x14ac:dyDescent="0.25">
      <c r="A38" s="56"/>
      <c r="B38" s="56"/>
      <c r="C38" s="56"/>
      <c r="D38" s="56"/>
      <c r="E38" s="56"/>
      <c r="F38" s="56"/>
      <c r="G38" s="56"/>
      <c r="H38" s="56"/>
      <c r="I38" s="56"/>
      <c r="J38" s="56"/>
      <c r="K38" s="56"/>
      <c r="L38" s="56"/>
      <c r="M38" s="56"/>
    </row>
    <row r="39" spans="1:13" x14ac:dyDescent="0.25">
      <c r="A39" s="56"/>
      <c r="B39" s="56"/>
      <c r="C39" s="56"/>
      <c r="D39" s="56"/>
      <c r="E39" s="56"/>
      <c r="F39" s="56"/>
      <c r="G39" s="56"/>
      <c r="H39" s="56"/>
      <c r="I39" s="56"/>
      <c r="J39" s="56"/>
      <c r="K39" s="56"/>
      <c r="L39" s="56"/>
      <c r="M39" s="56"/>
    </row>
    <row r="40" spans="1:13" x14ac:dyDescent="0.25">
      <c r="A40" s="56"/>
      <c r="B40" s="56"/>
      <c r="C40" s="56"/>
      <c r="D40" s="56"/>
      <c r="E40" s="56"/>
      <c r="F40" s="56"/>
      <c r="G40" s="56"/>
      <c r="H40" s="56"/>
      <c r="I40" s="56"/>
      <c r="J40" s="56"/>
      <c r="K40" s="56"/>
      <c r="L40" s="56"/>
      <c r="M40" s="56"/>
    </row>
    <row r="41" spans="1:13" ht="23.45" customHeight="1" x14ac:dyDescent="0.25">
      <c r="A41" s="56"/>
      <c r="B41" s="56"/>
      <c r="C41" s="56"/>
      <c r="D41" s="56"/>
      <c r="E41" s="56"/>
      <c r="F41" s="56"/>
      <c r="G41" s="56"/>
      <c r="H41" s="56"/>
      <c r="I41" s="56"/>
      <c r="J41" s="56"/>
      <c r="K41" s="56"/>
      <c r="L41" s="56"/>
      <c r="M41" s="56"/>
    </row>
    <row r="42" spans="1:13" ht="15.6" customHeight="1" x14ac:dyDescent="0.25">
      <c r="A42" s="56"/>
      <c r="B42" s="56"/>
      <c r="C42" s="56"/>
      <c r="D42" s="56"/>
      <c r="E42" s="56"/>
      <c r="F42" s="56"/>
      <c r="G42" s="56"/>
      <c r="H42" s="56"/>
      <c r="I42" s="56"/>
      <c r="J42" s="56"/>
      <c r="K42" s="56"/>
      <c r="L42" s="56"/>
      <c r="M42" s="56"/>
    </row>
    <row r="43" spans="1:13" x14ac:dyDescent="0.25">
      <c r="A43" s="56"/>
      <c r="B43" s="56"/>
      <c r="C43" s="56"/>
      <c r="D43" s="56"/>
      <c r="E43" s="56"/>
      <c r="F43" s="56"/>
      <c r="G43" s="56"/>
      <c r="H43" s="56"/>
      <c r="I43" s="56"/>
      <c r="J43" s="56"/>
      <c r="K43" s="56"/>
      <c r="L43" s="56"/>
      <c r="M43" s="56"/>
    </row>
    <row r="44" spans="1:13" x14ac:dyDescent="0.25">
      <c r="A44" s="56"/>
      <c r="B44" s="56"/>
      <c r="C44" s="56"/>
      <c r="D44" s="56"/>
      <c r="E44" s="56"/>
      <c r="F44" s="56"/>
      <c r="G44" s="56"/>
      <c r="H44" s="56"/>
      <c r="I44" s="56"/>
      <c r="J44" s="56"/>
      <c r="K44" s="56"/>
      <c r="L44" s="56"/>
      <c r="M44" s="56"/>
    </row>
    <row r="45" spans="1:13" x14ac:dyDescent="0.25">
      <c r="A45" s="56"/>
      <c r="B45" s="56"/>
      <c r="C45" s="56"/>
      <c r="D45" s="56"/>
      <c r="E45" s="56"/>
      <c r="F45" s="56"/>
      <c r="G45" s="56"/>
      <c r="H45" s="56"/>
      <c r="I45" s="56"/>
      <c r="J45" s="56"/>
      <c r="K45" s="56"/>
      <c r="L45" s="56"/>
      <c r="M45" s="56"/>
    </row>
    <row r="46" spans="1:13" x14ac:dyDescent="0.25">
      <c r="A46" s="56"/>
      <c r="B46" s="56"/>
      <c r="C46" s="56"/>
      <c r="D46" s="56"/>
      <c r="E46" s="56"/>
      <c r="F46" s="56"/>
      <c r="G46" s="56"/>
      <c r="H46" s="56"/>
      <c r="I46" s="56"/>
      <c r="J46" s="56"/>
      <c r="K46" s="56"/>
      <c r="L46" s="56"/>
      <c r="M46" s="56"/>
    </row>
    <row r="47" spans="1:13" x14ac:dyDescent="0.25">
      <c r="A47" s="56"/>
      <c r="B47" s="56"/>
      <c r="C47" s="56"/>
      <c r="D47" s="56"/>
      <c r="E47" s="56"/>
      <c r="F47" s="56"/>
      <c r="G47" s="56"/>
      <c r="H47" s="56"/>
      <c r="I47" s="56"/>
      <c r="J47" s="56"/>
      <c r="K47" s="56"/>
      <c r="L47" s="56"/>
      <c r="M47" s="56"/>
    </row>
    <row r="48" spans="1:13" x14ac:dyDescent="0.25">
      <c r="A48" s="56"/>
      <c r="B48" s="56"/>
      <c r="C48" s="56"/>
      <c r="D48" s="56"/>
      <c r="E48" s="56"/>
      <c r="F48" s="56"/>
      <c r="G48" s="56"/>
      <c r="H48" s="56"/>
      <c r="I48" s="56"/>
      <c r="J48" s="56"/>
      <c r="K48" s="56"/>
      <c r="L48" s="56"/>
      <c r="M48" s="56"/>
    </row>
    <row r="49" spans="1:13" x14ac:dyDescent="0.25">
      <c r="A49" s="56"/>
      <c r="B49" s="56"/>
      <c r="C49" s="56"/>
      <c r="D49" s="56"/>
      <c r="E49" s="56"/>
      <c r="F49" s="56"/>
      <c r="G49" s="56"/>
      <c r="H49" s="56"/>
      <c r="I49" s="56"/>
      <c r="J49" s="56"/>
      <c r="K49" s="56"/>
      <c r="L49" s="56"/>
      <c r="M49" s="56"/>
    </row>
    <row r="50" spans="1:13" x14ac:dyDescent="0.25">
      <c r="A50" s="56"/>
      <c r="B50" s="56"/>
      <c r="C50" s="56"/>
      <c r="D50" s="56"/>
      <c r="E50" s="56"/>
      <c r="F50" s="56"/>
      <c r="G50" s="56"/>
      <c r="H50" s="56"/>
      <c r="I50" s="56"/>
      <c r="J50" s="56"/>
      <c r="K50" s="56"/>
      <c r="L50" s="56"/>
      <c r="M50" s="56"/>
    </row>
    <row r="51" spans="1:13" ht="339" customHeight="1" x14ac:dyDescent="0.25">
      <c r="A51" s="56"/>
      <c r="B51" s="56"/>
      <c r="C51" s="56"/>
      <c r="D51" s="56"/>
      <c r="E51" s="56"/>
      <c r="F51" s="56"/>
      <c r="G51" s="56"/>
      <c r="H51" s="56"/>
      <c r="I51" s="56"/>
      <c r="J51" s="56"/>
      <c r="K51" s="56"/>
      <c r="L51" s="56"/>
      <c r="M51" s="56"/>
    </row>
  </sheetData>
  <mergeCells count="44">
    <mergeCell ref="A2:A3"/>
    <mergeCell ref="B2:B3"/>
    <mergeCell ref="C2:C3"/>
    <mergeCell ref="D2:D3"/>
    <mergeCell ref="E2:H2"/>
    <mergeCell ref="G6:G7"/>
    <mergeCell ref="H6:H7"/>
    <mergeCell ref="C10:C11"/>
    <mergeCell ref="D10:D11"/>
    <mergeCell ref="E10:E11"/>
    <mergeCell ref="F10:F11"/>
    <mergeCell ref="G10:G11"/>
    <mergeCell ref="H10:H11"/>
    <mergeCell ref="C6:C7"/>
    <mergeCell ref="D6:D7"/>
    <mergeCell ref="E6:E7"/>
    <mergeCell ref="F6:F7"/>
    <mergeCell ref="H17:H18"/>
    <mergeCell ref="C15:C16"/>
    <mergeCell ref="D15:D16"/>
    <mergeCell ref="E15:E16"/>
    <mergeCell ref="F15:F16"/>
    <mergeCell ref="G15:G16"/>
    <mergeCell ref="C17:C18"/>
    <mergeCell ref="D17:D18"/>
    <mergeCell ref="E17:E18"/>
    <mergeCell ref="F17:F18"/>
    <mergeCell ref="G17:G18"/>
    <mergeCell ref="A1:H1"/>
    <mergeCell ref="A34:M51"/>
    <mergeCell ref="H21:H22"/>
    <mergeCell ref="A28:A29"/>
    <mergeCell ref="C28:C29"/>
    <mergeCell ref="D28:D29"/>
    <mergeCell ref="E28:E29"/>
    <mergeCell ref="F28:F29"/>
    <mergeCell ref="G28:G29"/>
    <mergeCell ref="H28:H29"/>
    <mergeCell ref="C21:C22"/>
    <mergeCell ref="D21:D22"/>
    <mergeCell ref="E21:E22"/>
    <mergeCell ref="F21:F22"/>
    <mergeCell ref="G21:G22"/>
    <mergeCell ref="H15:H16"/>
  </mergeCells>
  <hyperlinks>
    <hyperlink ref="B5" location="Par749" display="Par749" xr:uid="{00000000-0004-0000-0100-000000000000}"/>
    <hyperlink ref="B8" location="Par750" display="Par750" xr:uid="{00000000-0004-0000-0100-000001000000}"/>
    <hyperlink ref="B9" location="Par751" display="Par751" xr:uid="{00000000-0004-0000-0100-000002000000}"/>
    <hyperlink ref="B12" location="Par751" display="Par751" xr:uid="{00000000-0004-0000-0100-000003000000}"/>
    <hyperlink ref="B14" location="Par751" display="Par751" xr:uid="{00000000-0004-0000-0100-000004000000}"/>
    <hyperlink ref="B19" location="Par752" display="Par752" xr:uid="{00000000-0004-0000-0100-000005000000}"/>
    <hyperlink ref="B20" r:id="rId1" display="consultantplus://offline/ref=9C65DC897625FFC4481BCDB35EF181A9777C9FE5328016A0F7FA8DEC7F1B468FD6F693BD7810DFE076742B595A8FBA999E5B44294817T1l7E" xr:uid="{00000000-0004-0000-0100-000006000000}"/>
    <hyperlink ref="B23" location="Par751" display="Par751" xr:uid="{00000000-0004-0000-0100-000007000000}"/>
    <hyperlink ref="B24" location="Par752" display="Par752" xr:uid="{00000000-0004-0000-0100-000008000000}"/>
    <hyperlink ref="B25" location="Par753" display="Par753" xr:uid="{00000000-0004-0000-0100-000009000000}"/>
    <hyperlink ref="B26" location="Par751" display="Par751" xr:uid="{00000000-0004-0000-0100-00000A000000}"/>
    <hyperlink ref="B30" location="Par751" display="Par751" xr:uid="{00000000-0004-0000-0100-00000B000000}"/>
    <hyperlink ref="B32" location="Par754" display="Par754" xr:uid="{00000000-0004-0000-0100-00000C000000}"/>
  </hyperlinks>
  <pageMargins left="0.70866141732283472" right="0.70866141732283472" top="0.74803149606299213" bottom="0.74803149606299213" header="0.31496062992125984" footer="0.31496062992125984"/>
  <pageSetup paperSize="9" scale="75"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2024-11-25T10:21:43Z</dcterms:modified>
</cp:coreProperties>
</file>